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apital Programs\Beyond the Bayous\BEYOND THE BAYOUS UMBRELLA\BB03-HGAC-TIP\2-IP&amp;D\2-Design\5-Submission\LWOBG\"/>
    </mc:Choice>
  </mc:AlternateContent>
  <bookViews>
    <workbookView xWindow="0" yWindow="0" windowWidth="15945" windowHeight="10350" activeTab="2"/>
  </bookViews>
  <sheets>
    <sheet name="Instructions" sheetId="4" r:id="rId1"/>
    <sheet name="Project Budget" sheetId="3" r:id="rId2"/>
    <sheet name="LITTLE WHITE OAK CONNECTOR" sheetId="6" r:id="rId3"/>
    <sheet name="GREENWAY TYPE COSTS" sheetId="5" r:id="rId4"/>
  </sheets>
  <calcPr calcId="162913"/>
</workbook>
</file>

<file path=xl/calcChain.xml><?xml version="1.0" encoding="utf-8"?>
<calcChain xmlns="http://schemas.openxmlformats.org/spreadsheetml/2006/main">
  <c r="E17" i="3" l="1"/>
  <c r="F143" i="6"/>
  <c r="E22" i="3"/>
  <c r="F142" i="6"/>
  <c r="E14" i="3"/>
  <c r="E13" i="3"/>
  <c r="F141" i="6" l="1"/>
  <c r="F139" i="6"/>
  <c r="F138" i="6" l="1"/>
  <c r="F137" i="6"/>
  <c r="F13" i="6"/>
  <c r="F57" i="6" s="1"/>
  <c r="F125" i="6" s="1"/>
  <c r="F126" i="6" s="1"/>
  <c r="F127" i="6" s="1"/>
  <c r="F14" i="6"/>
  <c r="F15" i="6"/>
  <c r="F16" i="6"/>
  <c r="F17" i="6"/>
  <c r="F18" i="6"/>
  <c r="C19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C57" i="6"/>
  <c r="F122" i="6"/>
  <c r="B93" i="5"/>
  <c r="B84" i="5"/>
  <c r="B76" i="5"/>
  <c r="B68" i="5"/>
  <c r="B58" i="5"/>
  <c r="B48" i="5"/>
  <c r="B38" i="5"/>
  <c r="B27" i="5"/>
  <c r="B15" i="5"/>
  <c r="F129" i="6" l="1"/>
  <c r="F130" i="6"/>
  <c r="F131" i="6" s="1"/>
  <c r="F132" i="6" s="1"/>
  <c r="F134" i="6" s="1"/>
  <c r="E25" i="3"/>
  <c r="E18" i="3" l="1"/>
  <c r="E27" i="3" s="1"/>
</calcChain>
</file>

<file path=xl/sharedStrings.xml><?xml version="1.0" encoding="utf-8"?>
<sst xmlns="http://schemas.openxmlformats.org/spreadsheetml/2006/main" count="392" uniqueCount="174">
  <si>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</si>
  <si>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</si>
  <si>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</si>
  <si>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</si>
  <si>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</si>
  <si>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</si>
  <si>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</si>
  <si>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</si>
  <si>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</si>
  <si>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</si>
  <si>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</si>
  <si>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</si>
  <si>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</si>
  <si>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</si>
  <si>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</si>
  <si>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</si>
  <si>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</si>
  <si>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</si>
  <si>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</si>
  <si>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</si>
  <si>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</si>
  <si>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</si>
  <si>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</si>
  <si>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</si>
  <si>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</si>
  <si>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</si>
  <si>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</si>
  <si>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</si>
  <si>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</si>
  <si>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</si>
  <si>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</si>
  <si>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</si>
  <si>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</si>
  <si>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</si>
  <si>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Houston Parks Board TIP application</t>
  </si>
  <si>
    <t>Conceptual Cost Estimate - Greenway Type Costs</t>
  </si>
  <si>
    <t>based on Beyond the Bayous implementation studies cost estimates</t>
  </si>
  <si>
    <t>GREENWAY TYPE A</t>
  </si>
  <si>
    <t>Cost Per Linear Foot Breakdown</t>
  </si>
  <si>
    <t>Item</t>
  </si>
  <si>
    <t>Cost per LF</t>
  </si>
  <si>
    <t>Notes</t>
  </si>
  <si>
    <t>Concrete Trail</t>
  </si>
  <si>
    <t xml:space="preserve">10' wide concrete trail </t>
  </si>
  <si>
    <t>Pavement Demolition</t>
  </si>
  <si>
    <t>Curb Demolition</t>
  </si>
  <si>
    <t>New Curbs</t>
  </si>
  <si>
    <t>Grading / Storm adjustment</t>
  </si>
  <si>
    <t>Planting</t>
  </si>
  <si>
    <t>5'-6' planting both sides of trail</t>
  </si>
  <si>
    <t>Total Cost per LF</t>
  </si>
  <si>
    <t>GREENWAY TYPE B</t>
  </si>
  <si>
    <t>Sidewalk Improvements</t>
  </si>
  <si>
    <t>New Pavement</t>
  </si>
  <si>
    <t>GREENWAY TYPE C</t>
  </si>
  <si>
    <t>new curbs one side</t>
  </si>
  <si>
    <t>GREENWAY TYPE D</t>
  </si>
  <si>
    <t>2 x 10' wide concrete trails</t>
  </si>
  <si>
    <t>5'-6' planting both sides of trail x 2 trails</t>
  </si>
  <si>
    <t>GREENWAY TYPE E</t>
  </si>
  <si>
    <t>Parking Lot modification</t>
  </si>
  <si>
    <t>Retaining Wall</t>
  </si>
  <si>
    <t>GREENWAY TYPE E1</t>
  </si>
  <si>
    <t>GREENWAY TYPE F</t>
  </si>
  <si>
    <t>Pavement marking</t>
  </si>
  <si>
    <t>paint</t>
  </si>
  <si>
    <t>Intersection Transition</t>
  </si>
  <si>
    <t>Street Signage</t>
  </si>
  <si>
    <t>GREENWAY TYPE G1</t>
  </si>
  <si>
    <t>GREENWAY TYPE H</t>
  </si>
  <si>
    <t>two 10' wide concrete trails</t>
  </si>
  <si>
    <t>Pavement Marking</t>
  </si>
  <si>
    <t>TOTAL COST</t>
  </si>
  <si>
    <t>mgmt fee</t>
  </si>
  <si>
    <t>Total project</t>
  </si>
  <si>
    <t>plan/env</t>
  </si>
  <si>
    <t>design costs</t>
  </si>
  <si>
    <t>Construction Cost</t>
  </si>
  <si>
    <t>Construction Contingency</t>
  </si>
  <si>
    <t>subtotal intersections and segments</t>
  </si>
  <si>
    <t>L</t>
  </si>
  <si>
    <t>White Oak Dr (divided right turn lane)</t>
  </si>
  <si>
    <t>Houston Ave</t>
  </si>
  <si>
    <t>Wrightwood St</t>
  </si>
  <si>
    <t>B</t>
  </si>
  <si>
    <t>Bridge over I-45 south of North St</t>
  </si>
  <si>
    <t>A</t>
  </si>
  <si>
    <t>Main St</t>
  </si>
  <si>
    <t>Bridge over Bayou west of Booth St</t>
  </si>
  <si>
    <t>Trimble</t>
  </si>
  <si>
    <t>Bridge over Bayou south of Patton St</t>
  </si>
  <si>
    <t>Patton</t>
  </si>
  <si>
    <t xml:space="preserve">North Fwy </t>
  </si>
  <si>
    <t>Jewett</t>
  </si>
  <si>
    <t>Coronado</t>
  </si>
  <si>
    <t>Cavalcade</t>
  </si>
  <si>
    <t>Link</t>
  </si>
  <si>
    <t>Sylvester</t>
  </si>
  <si>
    <t>I-610 at I-45 (6 crossings at grade)</t>
  </si>
  <si>
    <t>Stokes</t>
  </si>
  <si>
    <t>Bridge over Railroad tracks north of Stokes St</t>
  </si>
  <si>
    <t>Bridge over Bayou north of Stokes</t>
  </si>
  <si>
    <t>Riggs</t>
  </si>
  <si>
    <t>Bridge over Bayou north of Riggs St</t>
  </si>
  <si>
    <t>Placid</t>
  </si>
  <si>
    <t>Fulton (Transit center connector)</t>
  </si>
  <si>
    <t>Crosstimbers (Transit center connector)</t>
  </si>
  <si>
    <t>Crosstimbers</t>
  </si>
  <si>
    <t>Airline</t>
  </si>
  <si>
    <t>Whitney</t>
  </si>
  <si>
    <t>Victoria</t>
  </si>
  <si>
    <t>Werner</t>
  </si>
  <si>
    <t>Bridge over Bayou north of Werner</t>
  </si>
  <si>
    <t>Bridge over Bayou south of Leago St</t>
  </si>
  <si>
    <t>Leago</t>
  </si>
  <si>
    <t>Tidwell</t>
  </si>
  <si>
    <t>w Hamilton</t>
  </si>
  <si>
    <t>Yale</t>
  </si>
  <si>
    <t>Surratt</t>
  </si>
  <si>
    <t>Stuebner Airline</t>
  </si>
  <si>
    <t>Shepherd</t>
  </si>
  <si>
    <t>Dillard</t>
  </si>
  <si>
    <t>Granville</t>
  </si>
  <si>
    <t>Rittenhouse</t>
  </si>
  <si>
    <t>Millville</t>
  </si>
  <si>
    <t>W Little York</t>
  </si>
  <si>
    <t>Victory</t>
  </si>
  <si>
    <t>N. Shepherd Park and Ride</t>
  </si>
  <si>
    <t>Lawn Bridge over Bayou</t>
  </si>
  <si>
    <t>Lawn</t>
  </si>
  <si>
    <t>De Priest</t>
  </si>
  <si>
    <t>South</t>
  </si>
  <si>
    <t>Reverend B J Lewis</t>
  </si>
  <si>
    <t>North</t>
  </si>
  <si>
    <t>Knox</t>
  </si>
  <si>
    <t>Prairie View</t>
  </si>
  <si>
    <t>Wheatley</t>
  </si>
  <si>
    <t>Dewalt</t>
  </si>
  <si>
    <t>West Mount Houston Rd</t>
  </si>
  <si>
    <t>Cost_Tot</t>
  </si>
  <si>
    <t>Type</t>
  </si>
  <si>
    <t>Crossing</t>
  </si>
  <si>
    <t>TIP Intersections</t>
  </si>
  <si>
    <t xml:space="preserve">G2: G type ROW with no need to remove rail or pavement </t>
  </si>
  <si>
    <t>G1: G type ROW with no need to remove rail</t>
  </si>
  <si>
    <t>MILES</t>
  </si>
  <si>
    <t>G1</t>
  </si>
  <si>
    <t>Freed Art and Nature Park Trail (Little White Oak Bayou)</t>
  </si>
  <si>
    <t>Little White Oak Connector</t>
  </si>
  <si>
    <t>Woodland Park Trail</t>
  </si>
  <si>
    <t xml:space="preserve">Woodland Park Trail </t>
  </si>
  <si>
    <t>Moody Park Path (Little White Oak Trail)</t>
  </si>
  <si>
    <t>Little White Oak Bayou Greenway Connector</t>
  </si>
  <si>
    <t>Little White Oak Bayou Greenway</t>
  </si>
  <si>
    <t>F</t>
  </si>
  <si>
    <t>Transit Center Connector</t>
  </si>
  <si>
    <t>North Shepherd Drive Connection</t>
  </si>
  <si>
    <t>E</t>
  </si>
  <si>
    <t>Ferguson Way Greenway</t>
  </si>
  <si>
    <t>Wheatley Street Greenway</t>
  </si>
  <si>
    <t>cost</t>
  </si>
  <si>
    <t>Cost per linear foot</t>
  </si>
  <si>
    <t>Length (ft)</t>
  </si>
  <si>
    <t>Along</t>
  </si>
  <si>
    <t>TIP Trail segments</t>
  </si>
  <si>
    <t>LITTLE WHITE OAK BAYOU REGIONAL GREENWAY</t>
  </si>
  <si>
    <t>Conceptual Cost Estimate</t>
  </si>
  <si>
    <t>Little White Oak Bayou Regional Greenway</t>
  </si>
  <si>
    <t>Little White Oak Bayou near I-45 north</t>
  </si>
  <si>
    <t>TBD</t>
  </si>
  <si>
    <t>Planning / Environmental</t>
  </si>
  <si>
    <t>check</t>
  </si>
  <si>
    <t>20% match on construction</t>
  </si>
  <si>
    <t>construction after match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</si>
</sst>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#,##0;;&quot;---&quot;"/>
    <numFmt numFmtId="165" formatCode="_([$$-409]* #,##0.00_);_([$$-409]* \(#,##0.00\);_([$$-409]* &quot;-&quot;??_);_(@_)"/>
    <numFmt numFmtId="166" formatCode="_(&quot;$&quot;* #,##0_);_(&quot;$&quot;* \(#,##0\);_(&quot;$&quot;* &quot;-&quot;??_);_(@_)"/>
    <numFmt numFmtId="167" formatCode="&quot;$&quot;#,##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1C1C1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66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1" applyFont="1"/>
    <xf numFmtId="0" fontId="7" fillId="0" borderId="0" xfId="1" applyNumberFormat="1" applyFont="1" applyFill="1" applyBorder="1" applyAlignment="1">
      <alignment horizontal="left" vertical="top"/>
    </xf>
    <xf numFmtId="1" fontId="7" fillId="0" borderId="0" xfId="1" applyNumberFormat="1" applyFont="1" applyFill="1" applyBorder="1" applyAlignment="1">
      <alignment horizontal="left" vertical="top"/>
    </xf>
    <xf numFmtId="44" fontId="7" fillId="0" borderId="0" xfId="2" applyFont="1" applyFill="1" applyBorder="1" applyAlignment="1">
      <alignment horizontal="left" vertical="top"/>
    </xf>
    <xf numFmtId="14" fontId="6" fillId="0" borderId="0" xfId="1" applyNumberFormat="1" applyFont="1" applyAlignment="1">
      <alignment horizontal="left"/>
    </xf>
    <xf numFmtId="0" fontId="5" fillId="0" borderId="0" xfId="1"/>
    <xf numFmtId="0" fontId="9" fillId="7" borderId="0" xfId="1" applyNumberFormat="1" applyFont="1" applyFill="1" applyBorder="1" applyAlignment="1">
      <alignment horizontal="left" vertical="top"/>
    </xf>
    <xf numFmtId="0" fontId="10" fillId="7" borderId="0" xfId="1" applyNumberFormat="1" applyFont="1" applyFill="1" applyBorder="1" applyAlignment="1">
      <alignment horizontal="left" vertical="top"/>
    </xf>
    <xf numFmtId="1" fontId="10" fillId="7" borderId="0" xfId="1" applyNumberFormat="1" applyFont="1" applyFill="1" applyBorder="1" applyAlignment="1">
      <alignment horizontal="left" vertical="top"/>
    </xf>
    <xf numFmtId="0" fontId="10" fillId="0" borderId="0" xfId="1" applyNumberFormat="1" applyFont="1" applyFill="1" applyBorder="1" applyAlignment="1">
      <alignment horizontal="left" vertical="top"/>
    </xf>
    <xf numFmtId="44" fontId="10" fillId="0" borderId="0" xfId="2" applyFont="1" applyFill="1" applyBorder="1" applyAlignment="1">
      <alignment horizontal="left" vertical="top"/>
    </xf>
    <xf numFmtId="0" fontId="10" fillId="8" borderId="0" xfId="1" applyNumberFormat="1" applyFont="1" applyFill="1" applyBorder="1" applyAlignment="1">
      <alignment horizontal="left" vertical="top"/>
    </xf>
    <xf numFmtId="0" fontId="6" fillId="0" borderId="0" xfId="1" applyNumberFormat="1" applyFont="1" applyFill="1" applyBorder="1" applyAlignment="1">
      <alignment horizontal="left" vertical="top"/>
    </xf>
    <xf numFmtId="0" fontId="11" fillId="9" borderId="0" xfId="1" applyNumberFormat="1" applyFont="1" applyFill="1" applyBorder="1" applyAlignment="1">
      <alignment horizontal="left" vertical="top" wrapText="1"/>
    </xf>
    <xf numFmtId="0" fontId="11" fillId="9" borderId="0" xfId="1" applyNumberFormat="1" applyFont="1" applyFill="1" applyBorder="1" applyAlignment="1">
      <alignment horizontal="center" vertical="top" wrapText="1"/>
    </xf>
    <xf numFmtId="1" fontId="11" fillId="9" borderId="0" xfId="1" applyNumberFormat="1" applyFont="1" applyFill="1" applyBorder="1" applyAlignment="1">
      <alignment horizontal="left" vertical="top" wrapText="1"/>
    </xf>
    <xf numFmtId="0" fontId="11" fillId="0" borderId="0" xfId="1" applyNumberFormat="1" applyFont="1" applyFill="1" applyBorder="1" applyAlignment="1">
      <alignment horizontal="left" vertical="top" wrapText="1"/>
    </xf>
    <xf numFmtId="44" fontId="11" fillId="0" borderId="0" xfId="2" applyFont="1" applyFill="1" applyBorder="1" applyAlignment="1">
      <alignment horizontal="left" vertical="top" wrapText="1"/>
    </xf>
    <xf numFmtId="0" fontId="5" fillId="0" borderId="0" xfId="1" applyFill="1"/>
    <xf numFmtId="0" fontId="7" fillId="0" borderId="0" xfId="1" applyFont="1" applyFill="1" applyBorder="1" applyAlignment="1">
      <alignment horizontal="left" vertical="top"/>
    </xf>
    <xf numFmtId="165" fontId="7" fillId="0" borderId="0" xfId="1" applyNumberFormat="1" applyFont="1" applyFill="1" applyBorder="1" applyAlignment="1">
      <alignment horizontal="left" vertical="top"/>
    </xf>
    <xf numFmtId="0" fontId="5" fillId="0" borderId="0" xfId="1" applyFill="1" applyBorder="1" applyAlignment="1">
      <alignment horizontal="left" vertical="top"/>
    </xf>
    <xf numFmtId="0" fontId="12" fillId="0" borderId="0" xfId="1" applyFont="1" applyFill="1" applyBorder="1" applyAlignment="1">
      <alignment horizontal="left" vertical="top"/>
    </xf>
    <xf numFmtId="44" fontId="7" fillId="0" borderId="0" xfId="1" applyNumberFormat="1" applyFont="1" applyFill="1" applyBorder="1" applyAlignment="1">
      <alignment horizontal="left" vertical="top"/>
    </xf>
    <xf numFmtId="0" fontId="7" fillId="0" borderId="11" xfId="1" applyFont="1" applyFill="1" applyBorder="1" applyAlignment="1">
      <alignment horizontal="left" vertical="top"/>
    </xf>
    <xf numFmtId="44" fontId="7" fillId="0" borderId="11" xfId="2" applyFont="1" applyFill="1" applyBorder="1" applyAlignment="1">
      <alignment horizontal="left" vertical="top"/>
    </xf>
    <xf numFmtId="0" fontId="6" fillId="0" borderId="0" xfId="1" applyFont="1" applyFill="1" applyBorder="1" applyAlignment="1">
      <alignment horizontal="left" vertical="top"/>
    </xf>
    <xf numFmtId="44" fontId="6" fillId="0" borderId="0" xfId="2" applyFont="1" applyFill="1" applyBorder="1" applyAlignment="1">
      <alignment horizontal="left" vertical="top"/>
    </xf>
    <xf numFmtId="44" fontId="0" fillId="0" borderId="0" xfId="2" applyFont="1" applyFill="1" applyBorder="1" applyAlignment="1">
      <alignment horizontal="left" vertical="top"/>
    </xf>
    <xf numFmtId="0" fontId="9" fillId="10" borderId="0" xfId="1" applyNumberFormat="1" applyFont="1" applyFill="1" applyBorder="1" applyAlignment="1">
      <alignment horizontal="left" vertical="top"/>
    </xf>
    <xf numFmtId="0" fontId="10" fillId="10" borderId="0" xfId="1" applyNumberFormat="1" applyFont="1" applyFill="1" applyBorder="1" applyAlignment="1">
      <alignment horizontal="left" vertical="top"/>
    </xf>
    <xf numFmtId="1" fontId="10" fillId="10" borderId="0" xfId="1" applyNumberFormat="1" applyFont="1" applyFill="1" applyBorder="1" applyAlignment="1">
      <alignment horizontal="left" vertical="top"/>
    </xf>
    <xf numFmtId="0" fontId="11" fillId="11" borderId="0" xfId="1" applyNumberFormat="1" applyFont="1" applyFill="1" applyBorder="1" applyAlignment="1">
      <alignment horizontal="left" vertical="top" wrapText="1"/>
    </xf>
    <xf numFmtId="0" fontId="11" fillId="11" borderId="0" xfId="1" applyNumberFormat="1" applyFont="1" applyFill="1" applyBorder="1" applyAlignment="1">
      <alignment horizontal="center" vertical="top" wrapText="1"/>
    </xf>
    <xf numFmtId="0" fontId="9" fillId="12" borderId="0" xfId="1" applyNumberFormat="1" applyFont="1" applyFill="1" applyBorder="1" applyAlignment="1">
      <alignment horizontal="left" vertical="top"/>
    </xf>
    <xf numFmtId="0" fontId="10" fillId="12" borderId="0" xfId="1" applyNumberFormat="1" applyFont="1" applyFill="1" applyBorder="1" applyAlignment="1">
      <alignment horizontal="left" vertical="top"/>
    </xf>
    <xf numFmtId="1" fontId="10" fillId="12" borderId="0" xfId="1" applyNumberFormat="1" applyFont="1" applyFill="1" applyBorder="1" applyAlignment="1">
      <alignment horizontal="left" vertical="top"/>
    </xf>
    <xf numFmtId="0" fontId="9" fillId="13" borderId="0" xfId="1" applyNumberFormat="1" applyFont="1" applyFill="1" applyBorder="1" applyAlignment="1">
      <alignment horizontal="left" vertical="top"/>
    </xf>
    <xf numFmtId="0" fontId="10" fillId="13" borderId="0" xfId="1" applyNumberFormat="1" applyFont="1" applyFill="1" applyBorder="1" applyAlignment="1">
      <alignment horizontal="left" vertical="top"/>
    </xf>
    <xf numFmtId="1" fontId="10" fillId="13" borderId="0" xfId="1" applyNumberFormat="1" applyFont="1" applyFill="1" applyBorder="1" applyAlignment="1">
      <alignment horizontal="left" vertical="top"/>
    </xf>
    <xf numFmtId="0" fontId="9" fillId="14" borderId="0" xfId="1" applyNumberFormat="1" applyFont="1" applyFill="1" applyBorder="1" applyAlignment="1">
      <alignment horizontal="left" vertical="top"/>
    </xf>
    <xf numFmtId="0" fontId="10" fillId="14" borderId="0" xfId="1" applyNumberFormat="1" applyFont="1" applyFill="1" applyBorder="1" applyAlignment="1">
      <alignment horizontal="left" vertical="top"/>
    </xf>
    <xf numFmtId="1" fontId="10" fillId="14" borderId="0" xfId="1" applyNumberFormat="1" applyFont="1" applyFill="1" applyBorder="1" applyAlignment="1">
      <alignment horizontal="left" vertical="top"/>
    </xf>
    <xf numFmtId="0" fontId="9" fillId="15" borderId="0" xfId="1" applyNumberFormat="1" applyFont="1" applyFill="1" applyBorder="1" applyAlignment="1">
      <alignment horizontal="left" vertical="top"/>
    </xf>
    <xf numFmtId="0" fontId="10" fillId="15" borderId="0" xfId="1" applyNumberFormat="1" applyFont="1" applyFill="1" applyBorder="1" applyAlignment="1">
      <alignment horizontal="left" vertical="top"/>
    </xf>
    <xf numFmtId="1" fontId="10" fillId="15" borderId="0" xfId="1" applyNumberFormat="1" applyFont="1" applyFill="1" applyBorder="1" applyAlignment="1">
      <alignment horizontal="left" vertical="top"/>
    </xf>
    <xf numFmtId="0" fontId="9" fillId="16" borderId="0" xfId="1" applyNumberFormat="1" applyFont="1" applyFill="1" applyBorder="1" applyAlignment="1">
      <alignment horizontal="left" vertical="top"/>
    </xf>
    <xf numFmtId="0" fontId="10" fillId="16" borderId="0" xfId="1" applyNumberFormat="1" applyFont="1" applyFill="1" applyBorder="1" applyAlignment="1">
      <alignment horizontal="left" vertical="top"/>
    </xf>
    <xf numFmtId="1" fontId="10" fillId="16" borderId="0" xfId="1" applyNumberFormat="1" applyFont="1" applyFill="1" applyBorder="1" applyAlignment="1">
      <alignment horizontal="left" vertical="top"/>
    </xf>
    <xf numFmtId="44" fontId="5" fillId="0" borderId="0" xfId="1" applyNumberFormat="1" applyFill="1" applyBorder="1" applyAlignment="1">
      <alignment horizontal="left" vertical="top"/>
    </xf>
    <xf numFmtId="0" fontId="9" fillId="17" borderId="0" xfId="1" applyNumberFormat="1" applyFont="1" applyFill="1" applyBorder="1" applyAlignment="1">
      <alignment horizontal="left" vertical="top"/>
    </xf>
    <xf numFmtId="0" fontId="10" fillId="17" borderId="0" xfId="1" applyNumberFormat="1" applyFont="1" applyFill="1" applyBorder="1" applyAlignment="1">
      <alignment horizontal="left" vertical="top"/>
    </xf>
    <xf numFmtId="1" fontId="10" fillId="17" borderId="0" xfId="1" applyNumberFormat="1" applyFont="1" applyFill="1" applyBorder="1" applyAlignment="1">
      <alignment horizontal="left" vertical="top"/>
    </xf>
    <xf numFmtId="9" fontId="7" fillId="0" borderId="0" xfId="3" applyFont="1"/>
    <xf numFmtId="166" fontId="7" fillId="0" borderId="0" xfId="2" applyNumberFormat="1" applyFont="1"/>
    <xf numFmtId="44" fontId="7" fillId="0" borderId="0" xfId="2" applyFont="1"/>
    <xf numFmtId="0" fontId="13" fillId="0" borderId="0" xfId="1" applyNumberFormat="1" applyFont="1" applyFill="1" applyBorder="1" applyAlignment="1">
      <alignment horizontal="left" vertical="top"/>
    </xf>
    <xf numFmtId="0" fontId="7" fillId="0" borderId="0" xfId="1" applyFont="1"/>
    <xf numFmtId="166" fontId="6" fillId="0" borderId="0" xfId="2" applyNumberFormat="1" applyFont="1"/>
    <xf numFmtId="44" fontId="6" fillId="0" borderId="0" xfId="2" applyFont="1"/>
    <xf numFmtId="0" fontId="7" fillId="0" borderId="0" xfId="1" applyNumberFormat="1" applyFont="1" applyFill="1" applyBorder="1" applyAlignment="1">
      <alignment horizontal="right" vertical="top" shrinkToFit="1"/>
    </xf>
    <xf numFmtId="44" fontId="7" fillId="0" borderId="0" xfId="2" applyFont="1" applyFill="1" applyBorder="1" applyAlignment="1">
      <alignment horizontal="right" vertical="top" shrinkToFit="1"/>
    </xf>
    <xf numFmtId="44" fontId="13" fillId="0" borderId="0" xfId="2" applyFont="1" applyFill="1" applyBorder="1" applyAlignment="1">
      <alignment horizontal="left" vertical="top" wrapText="1"/>
    </xf>
    <xf numFmtId="0" fontId="13" fillId="0" borderId="0" xfId="1" applyNumberFormat="1" applyFont="1" applyFill="1" applyBorder="1" applyAlignment="1">
      <alignment horizontal="left" vertical="top" wrapText="1"/>
    </xf>
    <xf numFmtId="1" fontId="13" fillId="0" borderId="0" xfId="1" applyNumberFormat="1" applyFont="1" applyFill="1" applyBorder="1" applyAlignment="1">
      <alignment horizontal="left" vertical="top" wrapText="1"/>
    </xf>
    <xf numFmtId="1" fontId="7" fillId="0" borderId="0" xfId="1" applyNumberFormat="1" applyFont="1" applyFill="1" applyBorder="1" applyAlignment="1">
      <alignment horizontal="left" wrapText="1"/>
    </xf>
    <xf numFmtId="0" fontId="7" fillId="0" borderId="0" xfId="1" applyNumberFormat="1" applyFont="1" applyFill="1" applyBorder="1" applyAlignment="1">
      <alignment horizontal="left" wrapText="1"/>
    </xf>
    <xf numFmtId="0" fontId="11" fillId="0" borderId="0" xfId="1" applyNumberFormat="1" applyFont="1" applyFill="1" applyBorder="1" applyAlignment="1">
      <alignment horizontal="left" vertical="top"/>
    </xf>
    <xf numFmtId="44" fontId="7" fillId="0" borderId="0" xfId="2" applyFont="1" applyFill="1" applyBorder="1" applyAlignment="1">
      <alignment horizontal="left" wrapText="1"/>
    </xf>
    <xf numFmtId="166" fontId="6" fillId="0" borderId="0" xfId="2" applyNumberFormat="1" applyFont="1" applyAlignment="1">
      <alignment horizontal="right"/>
    </xf>
    <xf numFmtId="44" fontId="6" fillId="0" borderId="0" xfId="2" applyFont="1" applyFill="1" applyBorder="1" applyAlignment="1">
      <alignment horizontal="left" wrapText="1"/>
    </xf>
    <xf numFmtId="1" fontId="7" fillId="0" borderId="0" xfId="1" applyNumberFormat="1" applyFont="1" applyFill="1" applyBorder="1" applyAlignment="1">
      <alignment horizontal="right" vertical="top" shrinkToFit="1"/>
    </xf>
    <xf numFmtId="44" fontId="6" fillId="0" borderId="0" xfId="2" applyFont="1" applyFill="1" applyBorder="1" applyAlignment="1">
      <alignment horizontal="right" vertical="top" shrinkToFit="1"/>
    </xf>
    <xf numFmtId="9" fontId="7" fillId="0" borderId="0" xfId="1" applyNumberFormat="1" applyFont="1" applyFill="1" applyBorder="1" applyAlignment="1">
      <alignment horizontal="left" vertical="top"/>
    </xf>
    <xf numFmtId="44" fontId="7" fillId="0" borderId="11" xfId="2" applyFont="1" applyFill="1" applyBorder="1" applyAlignment="1">
      <alignment horizontal="right" vertical="top"/>
    </xf>
    <xf numFmtId="44" fontId="11" fillId="0" borderId="11" xfId="2" applyFont="1" applyFill="1" applyBorder="1" applyAlignment="1">
      <alignment horizontal="left" vertical="top" wrapText="1"/>
    </xf>
    <xf numFmtId="10" fontId="7" fillId="0" borderId="11" xfId="1" applyNumberFormat="1" applyFont="1" applyFill="1" applyBorder="1" applyAlignment="1">
      <alignment horizontal="left" vertical="top"/>
    </xf>
    <xf numFmtId="44" fontId="7" fillId="0" borderId="0" xfId="2" applyFont="1" applyFill="1" applyBorder="1" applyAlignment="1">
      <alignment horizontal="right" vertical="top"/>
    </xf>
    <xf numFmtId="10" fontId="7" fillId="0" borderId="0" xfId="1" applyNumberFormat="1" applyFont="1" applyFill="1" applyBorder="1" applyAlignment="1">
      <alignment horizontal="left" vertical="top"/>
    </xf>
    <xf numFmtId="44" fontId="11" fillId="0" borderId="0" xfId="2" applyFont="1" applyFill="1" applyBorder="1" applyAlignment="1">
      <alignment horizontal="right" vertical="top" wrapText="1"/>
    </xf>
    <xf numFmtId="9" fontId="6" fillId="0" borderId="0" xfId="3" applyFont="1"/>
    <xf numFmtId="166" fontId="7" fillId="0" borderId="11" xfId="2" applyNumberFormat="1" applyFont="1" applyBorder="1" applyAlignment="1">
      <alignment horizontal="right"/>
    </xf>
    <xf numFmtId="44" fontId="6" fillId="0" borderId="11" xfId="2" applyFont="1" applyFill="1" applyBorder="1" applyAlignment="1">
      <alignment horizontal="left" vertical="top"/>
    </xf>
    <xf numFmtId="9" fontId="7" fillId="0" borderId="11" xfId="3" applyFont="1" applyBorder="1"/>
    <xf numFmtId="167" fontId="13" fillId="0" borderId="11" xfId="2" applyNumberFormat="1" applyFont="1" applyFill="1" applyBorder="1" applyAlignment="1">
      <alignment horizontal="right" vertical="top"/>
    </xf>
    <xf numFmtId="0" fontId="7" fillId="0" borderId="11" xfId="1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right" vertical="top"/>
    </xf>
    <xf numFmtId="10" fontId="7" fillId="0" borderId="0" xfId="1" applyNumberFormat="1" applyFont="1" applyFill="1" applyBorder="1" applyAlignment="1">
      <alignment horizontal="right" vertical="top" shrinkToFit="1"/>
    </xf>
    <xf numFmtId="167" fontId="7" fillId="0" borderId="0" xfId="1" applyNumberFormat="1" applyFont="1" applyFill="1" applyBorder="1" applyAlignment="1">
      <alignment horizontal="right" vertical="top"/>
    </xf>
    <xf numFmtId="167" fontId="13" fillId="0" borderId="11" xfId="2" applyNumberFormat="1" applyFont="1" applyFill="1" applyBorder="1" applyAlignment="1">
      <alignment vertical="top" shrinkToFit="1"/>
    </xf>
    <xf numFmtId="44" fontId="13" fillId="0" borderId="11" xfId="2" applyFont="1" applyFill="1" applyBorder="1" applyAlignment="1">
      <alignment horizontal="left" vertical="top" wrapText="1"/>
    </xf>
    <xf numFmtId="0" fontId="13" fillId="0" borderId="11" xfId="1" applyNumberFormat="1" applyFont="1" applyFill="1" applyBorder="1" applyAlignment="1">
      <alignment horizontal="center" vertical="top" wrapText="1"/>
    </xf>
    <xf numFmtId="4" fontId="13" fillId="0" borderId="11" xfId="1" applyNumberFormat="1" applyFont="1" applyFill="1" applyBorder="1" applyAlignment="1">
      <alignment horizontal="right" vertical="top"/>
    </xf>
    <xf numFmtId="0" fontId="13" fillId="0" borderId="11" xfId="1" applyNumberFormat="1" applyFont="1" applyFill="1" applyBorder="1" applyAlignment="1">
      <alignment horizontal="left" vertical="top"/>
    </xf>
    <xf numFmtId="167" fontId="13" fillId="0" borderId="0" xfId="2" applyNumberFormat="1" applyFont="1" applyFill="1" applyBorder="1" applyAlignment="1">
      <alignment vertical="top" shrinkToFit="1"/>
    </xf>
    <xf numFmtId="0" fontId="13" fillId="0" borderId="0" xfId="1" applyNumberFormat="1" applyFont="1" applyFill="1" applyBorder="1" applyAlignment="1">
      <alignment horizontal="center" vertical="top" wrapText="1"/>
    </xf>
    <xf numFmtId="4" fontId="13" fillId="0" borderId="0" xfId="1" applyNumberFormat="1" applyFont="1" applyFill="1" applyBorder="1" applyAlignment="1">
      <alignment horizontal="right" vertical="top"/>
    </xf>
    <xf numFmtId="3" fontId="13" fillId="0" borderId="0" xfId="1" applyNumberFormat="1" applyFont="1" applyFill="1" applyBorder="1" applyAlignment="1">
      <alignment horizontal="right" vertical="top" wrapText="1"/>
    </xf>
    <xf numFmtId="167" fontId="13" fillId="0" borderId="0" xfId="2" applyNumberFormat="1" applyFont="1" applyFill="1" applyAlignment="1"/>
    <xf numFmtId="0" fontId="13" fillId="0" borderId="0" xfId="1" applyNumberFormat="1" applyFont="1" applyFill="1" applyBorder="1" applyAlignment="1">
      <alignment horizontal="center" vertical="top"/>
    </xf>
    <xf numFmtId="44" fontId="13" fillId="0" borderId="0" xfId="2" applyFont="1" applyFill="1" applyBorder="1" applyAlignment="1">
      <alignment horizontal="left" vertical="top"/>
    </xf>
    <xf numFmtId="3" fontId="13" fillId="0" borderId="0" xfId="1" applyNumberFormat="1" applyFont="1" applyFill="1" applyBorder="1" applyAlignment="1">
      <alignment horizontal="right" vertical="top"/>
    </xf>
    <xf numFmtId="3" fontId="13" fillId="0" borderId="0" xfId="1" applyNumberFormat="1" applyFont="1" applyFill="1" applyBorder="1" applyAlignment="1">
      <alignment horizontal="right" wrapText="1"/>
    </xf>
    <xf numFmtId="167" fontId="13" fillId="0" borderId="0" xfId="2" applyNumberFormat="1" applyFont="1" applyFill="1" applyBorder="1" applyAlignment="1">
      <alignment vertical="top"/>
    </xf>
    <xf numFmtId="44" fontId="11" fillId="11" borderId="0" xfId="2" applyFont="1" applyFill="1" applyBorder="1" applyAlignment="1">
      <alignment horizontal="left" vertical="top" wrapText="1"/>
    </xf>
    <xf numFmtId="1" fontId="11" fillId="11" borderId="0" xfId="1" applyNumberFormat="1" applyFont="1" applyFill="1" applyBorder="1" applyAlignment="1">
      <alignment horizontal="left" vertical="top" wrapText="1"/>
    </xf>
    <xf numFmtId="44" fontId="6" fillId="0" borderId="0" xfId="1" applyNumberFormat="1" applyFont="1" applyFill="1" applyBorder="1" applyAlignment="1">
      <alignment horizontal="left" vertical="top"/>
    </xf>
    <xf numFmtId="44" fontId="13" fillId="0" borderId="11" xfId="2" applyFont="1" applyFill="1" applyBorder="1" applyAlignment="1">
      <alignment vertical="top"/>
    </xf>
    <xf numFmtId="44" fontId="13" fillId="0" borderId="11" xfId="2" applyFont="1" applyFill="1" applyBorder="1" applyAlignment="1">
      <alignment horizontal="right" vertical="top"/>
    </xf>
    <xf numFmtId="0" fontId="13" fillId="0" borderId="11" xfId="1" applyNumberFormat="1" applyFont="1" applyFill="1" applyBorder="1" applyAlignment="1">
      <alignment horizontal="center" vertical="top"/>
    </xf>
    <xf numFmtId="0" fontId="13" fillId="0" borderId="11" xfId="1" applyNumberFormat="1" applyFont="1" applyFill="1" applyBorder="1" applyAlignment="1">
      <alignment horizontal="left" vertical="top" wrapText="1"/>
    </xf>
    <xf numFmtId="44" fontId="13" fillId="0" borderId="0" xfId="2" applyFont="1" applyFill="1" applyBorder="1" applyAlignment="1">
      <alignment vertical="top" shrinkToFit="1"/>
    </xf>
    <xf numFmtId="0" fontId="13" fillId="0" borderId="0" xfId="1" applyNumberFormat="1" applyFont="1" applyFill="1" applyBorder="1" applyAlignment="1">
      <alignment horizontal="left" vertical="top" shrinkToFit="1"/>
    </xf>
    <xf numFmtId="44" fontId="13" fillId="0" borderId="0" xfId="2" applyFont="1" applyFill="1" applyBorder="1" applyAlignment="1">
      <alignment horizontal="right" vertical="top" shrinkToFit="1"/>
    </xf>
    <xf numFmtId="0" fontId="13" fillId="0" borderId="0" xfId="1" applyNumberFormat="1" applyFont="1" applyFill="1" applyBorder="1" applyAlignment="1">
      <alignment horizontal="center" vertical="top" shrinkToFit="1"/>
    </xf>
    <xf numFmtId="4" fontId="13" fillId="0" borderId="0" xfId="1" applyNumberFormat="1" applyFont="1" applyFill="1" applyBorder="1" applyAlignment="1">
      <alignment horizontal="right" vertical="top" wrapText="1"/>
    </xf>
    <xf numFmtId="4" fontId="13" fillId="0" borderId="0" xfId="1" applyNumberFormat="1" applyFont="1" applyFill="1" applyBorder="1" applyAlignment="1">
      <alignment horizontal="right" vertical="top" shrinkToFit="1"/>
    </xf>
    <xf numFmtId="0" fontId="13" fillId="0" borderId="0" xfId="1" applyFont="1" applyFill="1" applyBorder="1" applyAlignment="1">
      <alignment horizontal="left" vertical="top" wrapText="1"/>
    </xf>
    <xf numFmtId="0" fontId="13" fillId="0" borderId="0" xfId="1" applyFont="1" applyFill="1" applyBorder="1" applyAlignment="1">
      <alignment horizontal="left" vertical="top"/>
    </xf>
    <xf numFmtId="44" fontId="7" fillId="0" borderId="0" xfId="2" applyFont="1" applyFill="1" applyBorder="1" applyAlignment="1">
      <alignment vertical="top"/>
    </xf>
    <xf numFmtId="44" fontId="7" fillId="0" borderId="0" xfId="2" applyFont="1" applyFill="1" applyBorder="1" applyAlignment="1">
      <alignment vertical="top" shrinkToFit="1"/>
    </xf>
    <xf numFmtId="4" fontId="7" fillId="0" borderId="0" xfId="1" applyNumberFormat="1" applyFont="1" applyFill="1" applyBorder="1" applyAlignment="1">
      <alignment horizontal="right" vertical="top" shrinkToFit="1"/>
    </xf>
    <xf numFmtId="44" fontId="10" fillId="8" borderId="0" xfId="2" applyFont="1" applyFill="1" applyBorder="1" applyAlignment="1">
      <alignment horizontal="left" vertical="top"/>
    </xf>
    <xf numFmtId="1" fontId="10" fillId="8" borderId="0" xfId="1" applyNumberFormat="1" applyFont="1" applyFill="1" applyBorder="1" applyAlignment="1">
      <alignment horizontal="left" vertical="top"/>
    </xf>
    <xf numFmtId="0" fontId="9" fillId="8" borderId="0" xfId="1" applyNumberFormat="1" applyFont="1" applyFill="1" applyBorder="1" applyAlignment="1">
      <alignment horizontal="left" vertical="top"/>
    </xf>
    <xf numFmtId="14" fontId="6" fillId="0" borderId="0" xfId="1" applyNumberFormat="1" applyFont="1"/>
    <xf numFmtId="44" fontId="6" fillId="0" borderId="0" xfId="2" applyFont="1" applyFill="1" applyBorder="1" applyAlignment="1">
      <alignment horizontal="right" wrapText="1"/>
    </xf>
    <xf numFmtId="0" fontId="7" fillId="0" borderId="0" xfId="1" applyFont="1" applyAlignment="1">
      <alignment horizontal="right"/>
    </xf>
    <xf numFmtId="166" fontId="7" fillId="0" borderId="0" xfId="1" applyNumberFormat="1" applyFont="1"/>
    <xf numFmtId="44" fontId="2" fillId="4" borderId="0" xfId="0" applyNumberFormat="1" applyFont="1" applyFill="1" applyAlignment="1">
      <alignment horizontal="center"/>
    </xf>
    <xf numFmtId="44" fontId="13" fillId="0" borderId="0" xfId="2" applyFont="1" applyFill="1" applyBorder="1" applyAlignment="1">
      <alignment horizontal="right" vertical="top" wrapText="1"/>
    </xf>
    <xf numFmtId="166" fontId="7" fillId="0" borderId="0" xfId="2" applyNumberFormat="1" applyFont="1" applyFill="1" applyBorder="1" applyAlignment="1">
      <alignment horizontal="right" vertical="top" shrinkToFit="1"/>
    </xf>
    <xf numFmtId="14" fontId="0" fillId="4" borderId="1" xfId="0" applyNumberFormat="1" applyFill="1" applyBorder="1" applyAlignment="1">
      <alignment horizontal="center" vertic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4">
    <cellStyle name="Currency 2" xfId="2"/>
    <cellStyle name="Normal" xfId="0" builtinId="0"/>
    <cellStyle name="Normal 2" xfId="1"/>
    <cellStyle name="Percent 2" xfId="3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"/>
  <sheetViews>
    <sheetView workbookViewId="0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9"/>
  <sheetViews>
    <sheetView topLeftCell="A4" zoomScale="115" zoomScaleNormal="115" workbookViewId="0">
      <selection activeCell="D16" sqref="D16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9.28515625" style="1" customWidth="1"/>
    <col min="13" max="13" width="10" bestFit="1" customWidth="1"/>
    <col min="15" max="15" width="11.5703125" customWidth="1"/>
  </cols>
  <sheetData>
    <row r="2" spans="2:16">
      <c r="B2" s="166" t="s">
        <v>22</v>
      </c>
      <c r="C2" s="166"/>
      <c r="D2" s="166"/>
      <c r="E2" s="16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>
      <c r="B6" s="5" t="s">
        <v>13</v>
      </c>
      <c r="C6" s="150" t="s">
        <v>167</v>
      </c>
      <c r="D6" s="151"/>
      <c r="G6" s="13"/>
      <c r="H6" s="14" t="s">
        <v>25</v>
      </c>
      <c r="O6" t="s">
        <v>27</v>
      </c>
      <c r="P6" t="s">
        <v>17</v>
      </c>
    </row>
    <row r="7" spans="2:16">
      <c r="B7" s="5" t="s">
        <v>14</v>
      </c>
      <c r="C7" s="150" t="s">
        <v>29</v>
      </c>
      <c r="D7" s="151"/>
      <c r="O7" t="s">
        <v>30</v>
      </c>
    </row>
    <row r="8" spans="2:16">
      <c r="B8" s="5" t="s">
        <v>15</v>
      </c>
      <c r="C8" s="150" t="s">
        <v>168</v>
      </c>
      <c r="D8" s="151"/>
      <c r="O8" t="s">
        <v>28</v>
      </c>
    </row>
    <row r="9" spans="2:16">
      <c r="B9" s="5" t="s">
        <v>19</v>
      </c>
      <c r="C9" s="150" t="s">
        <v>17</v>
      </c>
      <c r="D9" s="151"/>
      <c r="O9" t="s">
        <v>29</v>
      </c>
    </row>
    <row r="10" spans="2:16">
      <c r="O10" t="s">
        <v>31</v>
      </c>
    </row>
    <row r="11" spans="2:16" ht="15" customHeight="1">
      <c r="B11" s="164" t="s">
        <v>20</v>
      </c>
      <c r="C11" s="164" t="s">
        <v>7</v>
      </c>
      <c r="D11" s="164" t="s">
        <v>8</v>
      </c>
      <c r="E11" s="164" t="s">
        <v>18</v>
      </c>
      <c r="O11" t="s">
        <v>32</v>
      </c>
    </row>
    <row r="12" spans="2:16">
      <c r="B12" s="165"/>
      <c r="C12" s="165"/>
      <c r="D12" s="165"/>
      <c r="E12" s="165"/>
      <c r="O12" t="s">
        <v>33</v>
      </c>
    </row>
    <row r="13" spans="2:16">
      <c r="B13" s="6" t="s">
        <v>0</v>
      </c>
      <c r="C13" s="147">
        <v>43861</v>
      </c>
      <c r="D13" s="147">
        <v>44227</v>
      </c>
      <c r="E13" s="8">
        <f>'LITTLE WHITE OAK CONNECTOR'!F137</f>
        <v>252251.35498604403</v>
      </c>
    </row>
    <row r="14" spans="2:16">
      <c r="B14" s="6" t="s">
        <v>1</v>
      </c>
      <c r="C14" s="147">
        <v>44228</v>
      </c>
      <c r="D14" s="147">
        <v>44594</v>
      </c>
      <c r="E14" s="8">
        <f>'LITTLE WHITE OAK CONNECTOR'!F138</f>
        <v>13470222.356254751</v>
      </c>
    </row>
    <row r="15" spans="2:16">
      <c r="B15" s="6" t="s">
        <v>2</v>
      </c>
      <c r="C15" s="147">
        <v>43555</v>
      </c>
      <c r="D15" s="147">
        <v>44562</v>
      </c>
      <c r="E15" s="8" t="s">
        <v>169</v>
      </c>
    </row>
    <row r="16" spans="2:16">
      <c r="B16" s="6" t="s">
        <v>3</v>
      </c>
      <c r="C16" s="7"/>
      <c r="D16" s="7"/>
      <c r="E16" s="8" t="s">
        <v>169</v>
      </c>
    </row>
    <row r="17" spans="2:13">
      <c r="B17" s="6" t="s">
        <v>6</v>
      </c>
      <c r="C17" s="7"/>
      <c r="D17" s="7"/>
      <c r="E17" s="144">
        <f>'LITTLE WHITE OAK CONNECTOR'!F143</f>
        <v>37615722.05551888</v>
      </c>
    </row>
    <row r="18" spans="2:13">
      <c r="B18" s="152" t="s">
        <v>10</v>
      </c>
      <c r="C18" s="154"/>
      <c r="D18" s="155"/>
      <c r="E18" s="148">
        <f>SUM(E13:E17)</f>
        <v>51338195.766759679</v>
      </c>
    </row>
    <row r="19" spans="2:13">
      <c r="B19" s="153"/>
      <c r="C19" s="156"/>
      <c r="D19" s="157"/>
      <c r="E19" s="149"/>
    </row>
    <row r="20" spans="2:13" ht="15" customHeight="1">
      <c r="B20" s="9" t="s">
        <v>11</v>
      </c>
      <c r="C20" s="161"/>
      <c r="D20" s="162"/>
      <c r="E20" s="163"/>
    </row>
    <row r="21" spans="2:13">
      <c r="B21" s="6" t="s">
        <v>9</v>
      </c>
      <c r="C21" s="7"/>
      <c r="D21" s="7"/>
      <c r="E21" s="8">
        <v>0</v>
      </c>
    </row>
    <row r="22" spans="2:13">
      <c r="B22" s="6" t="s">
        <v>5</v>
      </c>
      <c r="C22" s="7"/>
      <c r="D22" s="7"/>
      <c r="E22" s="8">
        <f>'LITTLE WHITE OAK CONNECTOR'!F142</f>
        <v>12834548.941689922</v>
      </c>
    </row>
    <row r="23" spans="2:13">
      <c r="B23" s="6" t="s">
        <v>4</v>
      </c>
      <c r="C23" s="7"/>
      <c r="D23" s="7"/>
      <c r="E23" s="8">
        <v>0</v>
      </c>
    </row>
    <row r="24" spans="2:13">
      <c r="B24" s="158"/>
      <c r="C24" s="159"/>
      <c r="D24" s="159"/>
      <c r="E24" s="160"/>
    </row>
    <row r="25" spans="2:13">
      <c r="B25" s="10" t="s">
        <v>12</v>
      </c>
      <c r="C25" s="167"/>
      <c r="D25" s="168"/>
      <c r="E25" s="11">
        <f>SUM(E21:E23)</f>
        <v>12834548.941689922</v>
      </c>
    </row>
    <row r="26" spans="2:13">
      <c r="B26" s="158"/>
      <c r="C26" s="159"/>
      <c r="D26" s="159"/>
      <c r="E26" s="160"/>
    </row>
    <row r="27" spans="2:13">
      <c r="B27" s="152" t="s">
        <v>21</v>
      </c>
      <c r="C27" s="154"/>
      <c r="D27" s="155"/>
      <c r="E27" s="148">
        <f>E18+E25</f>
        <v>64172744.708449602</v>
      </c>
    </row>
    <row r="28" spans="2:13">
      <c r="B28" s="153"/>
      <c r="C28" s="156"/>
      <c r="D28" s="157"/>
      <c r="E28" s="149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disablePrompts="1" count="2">
    <dataValidation type="list" allowBlank="1" showInputMessage="1" showErrorMessage="1" sqref="C9:D9">
      <formula1>$P$5:$P$6</formula1>
    </dataValidation>
    <dataValidation type="list" allowBlank="1" showInputMessage="1" showErrorMessage="1" sqref="C7:D7">
      <formula1>$O$5:$O$12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193"/>
  <sheetViews>
    <sheetView tabSelected="1" topLeftCell="A112" zoomScaleNormal="100" workbookViewId="0">
      <selection activeCell="E143" sqref="E143"/>
    </sheetView>
  </sheetViews>
  <sheetFormatPr defaultColWidth="10.42578125" defaultRowHeight="12.75"/>
  <cols>
    <col min="1" max="1" width="10.42578125" style="16"/>
    <col min="2" max="2" width="32.28515625" style="16" customWidth="1"/>
    <col min="3" max="3" width="10.42578125" style="17"/>
    <col min="4" max="4" width="7.42578125" style="16" customWidth="1"/>
    <col min="5" max="5" width="23.85546875" style="18" customWidth="1"/>
    <col min="6" max="6" width="14.5703125" style="18" customWidth="1"/>
    <col min="7" max="7" width="10.42578125" style="16"/>
    <col min="8" max="8" width="14.5703125" style="16" bestFit="1" customWidth="1"/>
    <col min="9" max="9" width="21.7109375" style="16" customWidth="1"/>
    <col min="10" max="10" width="34.140625" style="16" customWidth="1"/>
    <col min="11" max="11" width="24.28515625" style="16" customWidth="1"/>
    <col min="12" max="12" width="10.42578125" style="16"/>
    <col min="13" max="13" width="15.5703125" style="16" customWidth="1"/>
    <col min="14" max="14" width="17.5703125" style="16" customWidth="1"/>
    <col min="15" max="16384" width="10.42578125" style="16"/>
  </cols>
  <sheetData>
    <row r="1" spans="1:8">
      <c r="A1" s="15" t="s">
        <v>34</v>
      </c>
    </row>
    <row r="2" spans="1:8">
      <c r="A2" s="15" t="s">
        <v>166</v>
      </c>
    </row>
    <row r="3" spans="1:8">
      <c r="A3" s="140">
        <v>43401</v>
      </c>
    </row>
    <row r="4" spans="1:8">
      <c r="A4" s="15" t="s">
        <v>36</v>
      </c>
    </row>
    <row r="8" spans="1:8" s="26" customFormat="1">
      <c r="A8" s="139" t="s">
        <v>165</v>
      </c>
      <c r="C8" s="138"/>
      <c r="E8" s="137"/>
      <c r="F8" s="137"/>
    </row>
    <row r="9" spans="1:8" ht="12.95" customHeight="1">
      <c r="A9" s="71"/>
    </row>
    <row r="10" spans="1:8" ht="12.95" customHeight="1">
      <c r="A10" s="71"/>
    </row>
    <row r="11" spans="1:8" ht="12.95" customHeight="1">
      <c r="A11" s="27" t="s">
        <v>164</v>
      </c>
    </row>
    <row r="12" spans="1:8" ht="14.45" customHeight="1">
      <c r="A12" s="47"/>
      <c r="B12" s="48" t="s">
        <v>163</v>
      </c>
      <c r="C12" s="120" t="s">
        <v>162</v>
      </c>
      <c r="D12" s="47" t="s">
        <v>140</v>
      </c>
      <c r="E12" s="119" t="s">
        <v>161</v>
      </c>
      <c r="F12" s="119" t="s">
        <v>160</v>
      </c>
      <c r="G12" s="20"/>
      <c r="H12" s="20"/>
    </row>
    <row r="13" spans="1:8" ht="12.6" customHeight="1">
      <c r="B13" s="34" t="s">
        <v>159</v>
      </c>
      <c r="C13" s="136">
        <v>2075.4419419999999</v>
      </c>
      <c r="D13" s="110" t="s">
        <v>146</v>
      </c>
      <c r="E13" s="76">
        <v>330</v>
      </c>
      <c r="F13" s="135">
        <f t="shared" ref="F13:F55" si="0">C13*E13</f>
        <v>684895.84086</v>
      </c>
      <c r="G13" s="20"/>
      <c r="H13" s="20"/>
    </row>
    <row r="14" spans="1:8" ht="12.6" customHeight="1">
      <c r="B14" s="133" t="s">
        <v>159</v>
      </c>
      <c r="C14" s="131">
        <v>3124.2360159999998</v>
      </c>
      <c r="D14" s="110" t="s">
        <v>157</v>
      </c>
      <c r="E14" s="128">
        <v>416</v>
      </c>
      <c r="F14" s="126">
        <f t="shared" si="0"/>
        <v>1299682.1826559999</v>
      </c>
      <c r="G14" s="20"/>
      <c r="H14" s="20"/>
    </row>
    <row r="15" spans="1:8" ht="12.6" customHeight="1">
      <c r="B15" s="133" t="s">
        <v>158</v>
      </c>
      <c r="C15" s="131">
        <v>2880.9796649999998</v>
      </c>
      <c r="D15" s="110" t="s">
        <v>157</v>
      </c>
      <c r="E15" s="128">
        <v>416</v>
      </c>
      <c r="F15" s="126">
        <f t="shared" si="0"/>
        <v>1198487.54064</v>
      </c>
      <c r="G15" s="20"/>
      <c r="H15" s="20"/>
    </row>
    <row r="16" spans="1:8" ht="12.6" customHeight="1">
      <c r="B16" s="133" t="s">
        <v>158</v>
      </c>
      <c r="C16" s="131">
        <v>1834.176929</v>
      </c>
      <c r="D16" s="110" t="s">
        <v>146</v>
      </c>
      <c r="E16" s="128">
        <v>330</v>
      </c>
      <c r="F16" s="126">
        <f t="shared" si="0"/>
        <v>605278.38656999997</v>
      </c>
      <c r="G16" s="20"/>
      <c r="H16" s="20"/>
    </row>
    <row r="17" spans="1:8" ht="12.6" customHeight="1">
      <c r="B17" s="133" t="s">
        <v>153</v>
      </c>
      <c r="C17" s="131">
        <v>3084.1685910000001</v>
      </c>
      <c r="D17" s="110" t="s">
        <v>157</v>
      </c>
      <c r="E17" s="128">
        <v>416</v>
      </c>
      <c r="F17" s="126">
        <f t="shared" si="0"/>
        <v>1283014.1338560001</v>
      </c>
      <c r="G17" s="20"/>
      <c r="H17" s="20"/>
    </row>
    <row r="18" spans="1:8" ht="12.6" customHeight="1">
      <c r="B18" s="133" t="s">
        <v>153</v>
      </c>
      <c r="C18" s="131">
        <v>5891.172098</v>
      </c>
      <c r="D18" s="110" t="s">
        <v>157</v>
      </c>
      <c r="E18" s="128">
        <v>416</v>
      </c>
      <c r="F18" s="126">
        <f t="shared" si="0"/>
        <v>2450727.592768</v>
      </c>
      <c r="G18" s="20"/>
      <c r="H18" s="20"/>
    </row>
    <row r="19" spans="1:8" ht="12.6" customHeight="1">
      <c r="B19" s="133" t="s">
        <v>156</v>
      </c>
      <c r="C19" s="131">
        <f>57.9+57.8+9.8</f>
        <v>125.49999999999999</v>
      </c>
      <c r="D19" s="110" t="s">
        <v>146</v>
      </c>
      <c r="E19" s="128">
        <v>330</v>
      </c>
      <c r="F19" s="126">
        <f t="shared" si="0"/>
        <v>41414.999999999993</v>
      </c>
      <c r="G19" s="20"/>
      <c r="H19" s="20"/>
    </row>
    <row r="20" spans="1:8" ht="12.6" customHeight="1">
      <c r="B20" s="133" t="s">
        <v>153</v>
      </c>
      <c r="C20" s="131">
        <v>1048.946913</v>
      </c>
      <c r="D20" s="110" t="s">
        <v>146</v>
      </c>
      <c r="E20" s="128">
        <v>330</v>
      </c>
      <c r="F20" s="126">
        <f t="shared" si="0"/>
        <v>346152.48129000003</v>
      </c>
      <c r="G20" s="20"/>
      <c r="H20" s="20"/>
    </row>
    <row r="21" spans="1:8" ht="12.6" customHeight="1">
      <c r="B21" s="133" t="s">
        <v>153</v>
      </c>
      <c r="C21" s="131">
        <v>313.11486889999998</v>
      </c>
      <c r="D21" s="110" t="s">
        <v>146</v>
      </c>
      <c r="E21" s="128">
        <v>330</v>
      </c>
      <c r="F21" s="126">
        <f t="shared" si="0"/>
        <v>103327.906737</v>
      </c>
      <c r="G21" s="20"/>
      <c r="H21" s="20"/>
    </row>
    <row r="22" spans="1:8" ht="12.6" customHeight="1">
      <c r="B22" s="133" t="s">
        <v>153</v>
      </c>
      <c r="C22" s="131">
        <v>1914.4651960000001</v>
      </c>
      <c r="D22" s="110" t="s">
        <v>146</v>
      </c>
      <c r="E22" s="128">
        <v>330</v>
      </c>
      <c r="F22" s="126">
        <f t="shared" si="0"/>
        <v>631773.51468000002</v>
      </c>
      <c r="G22" s="20"/>
      <c r="H22" s="20"/>
    </row>
    <row r="23" spans="1:8" ht="12.6" customHeight="1">
      <c r="B23" s="133" t="s">
        <v>153</v>
      </c>
      <c r="C23" s="131">
        <v>1738.3704560000001</v>
      </c>
      <c r="D23" s="110" t="s">
        <v>146</v>
      </c>
      <c r="E23" s="128">
        <v>330</v>
      </c>
      <c r="F23" s="126">
        <f t="shared" si="0"/>
        <v>573662.25048000005</v>
      </c>
      <c r="G23" s="20"/>
      <c r="H23" s="20"/>
    </row>
    <row r="24" spans="1:8" ht="12.6" customHeight="1">
      <c r="B24" s="133" t="s">
        <v>153</v>
      </c>
      <c r="C24" s="131">
        <v>713.97462199999995</v>
      </c>
      <c r="D24" s="110" t="s">
        <v>146</v>
      </c>
      <c r="E24" s="128">
        <v>330</v>
      </c>
      <c r="F24" s="126">
        <f t="shared" si="0"/>
        <v>235611.62525999997</v>
      </c>
      <c r="G24" s="20"/>
      <c r="H24" s="20"/>
    </row>
    <row r="25" spans="1:8" ht="12.6" customHeight="1">
      <c r="B25" s="133" t="s">
        <v>153</v>
      </c>
      <c r="C25" s="131">
        <v>2981.0328920000002</v>
      </c>
      <c r="D25" s="110" t="s">
        <v>146</v>
      </c>
      <c r="E25" s="128">
        <v>330</v>
      </c>
      <c r="F25" s="126">
        <f t="shared" si="0"/>
        <v>983740.85436000011</v>
      </c>
      <c r="G25" s="20"/>
      <c r="H25" s="20"/>
    </row>
    <row r="26" spans="1:8" ht="12.6" customHeight="1">
      <c r="B26" s="133" t="s">
        <v>153</v>
      </c>
      <c r="C26" s="131">
        <v>2796.2893650000001</v>
      </c>
      <c r="D26" s="110" t="s">
        <v>146</v>
      </c>
      <c r="E26" s="128">
        <v>330</v>
      </c>
      <c r="F26" s="126">
        <f t="shared" si="0"/>
        <v>922775.49045000004</v>
      </c>
      <c r="G26" s="20"/>
      <c r="H26" s="20"/>
    </row>
    <row r="27" spans="1:8" ht="12.6" customHeight="1">
      <c r="B27" s="133" t="s">
        <v>153</v>
      </c>
      <c r="C27" s="131">
        <v>1450.7815760000001</v>
      </c>
      <c r="D27" s="110" t="s">
        <v>146</v>
      </c>
      <c r="E27" s="128">
        <v>330</v>
      </c>
      <c r="F27" s="126">
        <f t="shared" si="0"/>
        <v>478757.92008000001</v>
      </c>
      <c r="G27" s="20"/>
      <c r="H27" s="20"/>
    </row>
    <row r="28" spans="1:8" ht="12.6" customHeight="1">
      <c r="B28" s="133" t="s">
        <v>153</v>
      </c>
      <c r="C28" s="131">
        <v>1179.0696909999999</v>
      </c>
      <c r="D28" s="110" t="s">
        <v>146</v>
      </c>
      <c r="E28" s="128">
        <v>330</v>
      </c>
      <c r="F28" s="126">
        <f t="shared" si="0"/>
        <v>389092.99802999996</v>
      </c>
      <c r="G28" s="20"/>
      <c r="H28" s="20"/>
    </row>
    <row r="29" spans="1:8" ht="12.6" customHeight="1">
      <c r="B29" s="133" t="s">
        <v>155</v>
      </c>
      <c r="C29" s="131">
        <v>1058.936301</v>
      </c>
      <c r="D29" s="110" t="s">
        <v>154</v>
      </c>
      <c r="E29" s="128">
        <v>19</v>
      </c>
      <c r="F29" s="126">
        <f t="shared" si="0"/>
        <v>20119.789719</v>
      </c>
      <c r="G29" s="20"/>
      <c r="H29" s="20"/>
    </row>
    <row r="30" spans="1:8" ht="12.6" customHeight="1">
      <c r="B30" s="133" t="s">
        <v>155</v>
      </c>
      <c r="C30" s="131">
        <v>2402.7487080000001</v>
      </c>
      <c r="D30" s="110" t="s">
        <v>154</v>
      </c>
      <c r="E30" s="128">
        <v>19</v>
      </c>
      <c r="F30" s="126">
        <f t="shared" si="0"/>
        <v>45652.225451999999</v>
      </c>
      <c r="G30" s="20"/>
      <c r="H30" s="20"/>
    </row>
    <row r="31" spans="1:8" ht="12.6" customHeight="1">
      <c r="B31" s="133" t="s">
        <v>153</v>
      </c>
      <c r="C31" s="131">
        <v>1312.9031150000001</v>
      </c>
      <c r="D31" s="110" t="s">
        <v>146</v>
      </c>
      <c r="E31" s="128">
        <v>330</v>
      </c>
      <c r="F31" s="126">
        <f t="shared" si="0"/>
        <v>433258.02795000002</v>
      </c>
      <c r="G31" s="20"/>
      <c r="H31" s="20"/>
    </row>
    <row r="32" spans="1:8" ht="12.6" customHeight="1">
      <c r="A32" s="134"/>
      <c r="B32" s="133" t="s">
        <v>153</v>
      </c>
      <c r="C32" s="131">
        <v>494.93776359999998</v>
      </c>
      <c r="D32" s="110" t="s">
        <v>146</v>
      </c>
      <c r="E32" s="128">
        <v>330</v>
      </c>
      <c r="F32" s="126">
        <f t="shared" si="0"/>
        <v>163329.461988</v>
      </c>
      <c r="G32" s="20"/>
      <c r="H32" s="20"/>
    </row>
    <row r="33" spans="1:8" ht="12.95" customHeight="1">
      <c r="A33" s="18"/>
      <c r="B33" s="133" t="s">
        <v>153</v>
      </c>
      <c r="C33" s="131">
        <v>233.703025</v>
      </c>
      <c r="D33" s="110" t="s">
        <v>146</v>
      </c>
      <c r="E33" s="128">
        <v>330</v>
      </c>
      <c r="F33" s="126">
        <f t="shared" si="0"/>
        <v>77121.998250000004</v>
      </c>
      <c r="G33" s="20"/>
      <c r="H33" s="20"/>
    </row>
    <row r="34" spans="1:8" ht="14.45" customHeight="1">
      <c r="A34" s="38"/>
      <c r="B34" s="133" t="s">
        <v>153</v>
      </c>
      <c r="C34" s="131">
        <v>1926.4713369999999</v>
      </c>
      <c r="D34" s="110" t="s">
        <v>146</v>
      </c>
      <c r="E34" s="128">
        <v>330</v>
      </c>
      <c r="F34" s="126">
        <f t="shared" si="0"/>
        <v>635735.54120999994</v>
      </c>
      <c r="G34" s="20"/>
      <c r="H34" s="20"/>
    </row>
    <row r="35" spans="1:8" ht="13.7" customHeight="1">
      <c r="B35" s="133" t="s">
        <v>153</v>
      </c>
      <c r="C35" s="131">
        <v>2214.1880070000002</v>
      </c>
      <c r="D35" s="110" t="s">
        <v>146</v>
      </c>
      <c r="E35" s="128">
        <v>330</v>
      </c>
      <c r="F35" s="126">
        <f t="shared" si="0"/>
        <v>730682.04231000005</v>
      </c>
      <c r="G35" s="20"/>
      <c r="H35" s="20"/>
    </row>
    <row r="36" spans="1:8" ht="13.7" customHeight="1">
      <c r="B36" s="133" t="s">
        <v>153</v>
      </c>
      <c r="C36" s="131">
        <v>888.51132759999996</v>
      </c>
      <c r="D36" s="110" t="s">
        <v>146</v>
      </c>
      <c r="E36" s="128">
        <v>330</v>
      </c>
      <c r="F36" s="126">
        <f t="shared" si="0"/>
        <v>293208.73810799996</v>
      </c>
      <c r="G36" s="20"/>
      <c r="H36" s="20"/>
    </row>
    <row r="37" spans="1:8" ht="13.7" customHeight="1">
      <c r="B37" s="133" t="s">
        <v>153</v>
      </c>
      <c r="C37" s="131">
        <v>1189.526464</v>
      </c>
      <c r="D37" s="110" t="s">
        <v>146</v>
      </c>
      <c r="E37" s="128">
        <v>330</v>
      </c>
      <c r="F37" s="126">
        <f t="shared" si="0"/>
        <v>392543.73311999999</v>
      </c>
      <c r="G37" s="20"/>
      <c r="H37" s="20"/>
    </row>
    <row r="38" spans="1:8" ht="13.7" customHeight="1">
      <c r="B38" s="133" t="s">
        <v>153</v>
      </c>
      <c r="C38" s="131">
        <v>498.07463940000002</v>
      </c>
      <c r="D38" s="110" t="s">
        <v>146</v>
      </c>
      <c r="E38" s="128">
        <v>330</v>
      </c>
      <c r="F38" s="126">
        <f t="shared" si="0"/>
        <v>164364.63100200001</v>
      </c>
      <c r="G38" s="20"/>
      <c r="H38" s="20"/>
    </row>
    <row r="39" spans="1:8" ht="13.7" customHeight="1">
      <c r="B39" s="133" t="s">
        <v>153</v>
      </c>
      <c r="C39" s="131">
        <v>470.91393649999998</v>
      </c>
      <c r="D39" s="110" t="s">
        <v>146</v>
      </c>
      <c r="E39" s="128">
        <v>330</v>
      </c>
      <c r="F39" s="126">
        <f t="shared" si="0"/>
        <v>155401.59904499998</v>
      </c>
      <c r="G39" s="20"/>
      <c r="H39" s="20"/>
    </row>
    <row r="40" spans="1:8" ht="13.7" customHeight="1">
      <c r="B40" s="133" t="s">
        <v>153</v>
      </c>
      <c r="C40" s="131">
        <v>1091.6888510000001</v>
      </c>
      <c r="D40" s="110" t="s">
        <v>146</v>
      </c>
      <c r="E40" s="128">
        <v>330</v>
      </c>
      <c r="F40" s="126">
        <f t="shared" si="0"/>
        <v>360257.32083000004</v>
      </c>
      <c r="G40" s="20"/>
      <c r="H40" s="20"/>
    </row>
    <row r="41" spans="1:8" ht="13.7" customHeight="1">
      <c r="B41" s="133" t="s">
        <v>153</v>
      </c>
      <c r="C41" s="131">
        <v>1379.468877</v>
      </c>
      <c r="D41" s="110" t="s">
        <v>146</v>
      </c>
      <c r="E41" s="128">
        <v>330</v>
      </c>
      <c r="F41" s="126">
        <f t="shared" si="0"/>
        <v>455224.72941000003</v>
      </c>
      <c r="G41" s="20"/>
      <c r="H41" s="20"/>
    </row>
    <row r="42" spans="1:8" ht="13.7" customHeight="1">
      <c r="B42" s="133" t="s">
        <v>153</v>
      </c>
      <c r="C42" s="131">
        <v>614.32016929999998</v>
      </c>
      <c r="D42" s="110" t="s">
        <v>146</v>
      </c>
      <c r="E42" s="128">
        <v>330</v>
      </c>
      <c r="F42" s="126">
        <f t="shared" si="0"/>
        <v>202725.65586899998</v>
      </c>
      <c r="G42" s="20"/>
      <c r="H42" s="20"/>
    </row>
    <row r="43" spans="1:8" ht="13.7" customHeight="1">
      <c r="B43" s="133" t="s">
        <v>153</v>
      </c>
      <c r="C43" s="131">
        <v>309.21895610000001</v>
      </c>
      <c r="D43" s="110" t="s">
        <v>146</v>
      </c>
      <c r="E43" s="128">
        <v>330</v>
      </c>
      <c r="F43" s="126">
        <f t="shared" si="0"/>
        <v>102042.25551300001</v>
      </c>
      <c r="G43" s="20"/>
      <c r="H43" s="20"/>
    </row>
    <row r="44" spans="1:8" ht="13.7" customHeight="1">
      <c r="B44" s="133" t="s">
        <v>153</v>
      </c>
      <c r="C44" s="131">
        <v>134.30142499999999</v>
      </c>
      <c r="D44" s="110" t="s">
        <v>146</v>
      </c>
      <c r="E44" s="128">
        <v>330</v>
      </c>
      <c r="F44" s="126">
        <f t="shared" si="0"/>
        <v>44319.470249999998</v>
      </c>
      <c r="G44" s="20"/>
      <c r="H44" s="20"/>
    </row>
    <row r="45" spans="1:8" ht="13.7" customHeight="1">
      <c r="B45" s="133" t="s">
        <v>153</v>
      </c>
      <c r="C45" s="131">
        <v>421.6700242</v>
      </c>
      <c r="D45" s="110" t="s">
        <v>146</v>
      </c>
      <c r="E45" s="128">
        <v>330</v>
      </c>
      <c r="F45" s="126">
        <f t="shared" si="0"/>
        <v>139151.10798599999</v>
      </c>
      <c r="G45" s="20"/>
      <c r="H45" s="20"/>
    </row>
    <row r="46" spans="1:8" ht="13.7" customHeight="1">
      <c r="B46" s="133" t="s">
        <v>153</v>
      </c>
      <c r="C46" s="131">
        <v>1375.5886499999999</v>
      </c>
      <c r="D46" s="110" t="s">
        <v>146</v>
      </c>
      <c r="E46" s="128">
        <v>330</v>
      </c>
      <c r="F46" s="126">
        <f t="shared" si="0"/>
        <v>453944.25449999998</v>
      </c>
      <c r="G46" s="20"/>
      <c r="H46" s="20"/>
    </row>
    <row r="47" spans="1:8" ht="13.7" customHeight="1">
      <c r="B47" s="132" t="s">
        <v>152</v>
      </c>
      <c r="C47" s="131">
        <v>674.68217719999996</v>
      </c>
      <c r="D47" s="110" t="s">
        <v>146</v>
      </c>
      <c r="E47" s="128">
        <v>330</v>
      </c>
      <c r="F47" s="126">
        <f t="shared" si="0"/>
        <v>222645.11847599997</v>
      </c>
      <c r="G47" s="20"/>
      <c r="H47" s="20"/>
    </row>
    <row r="48" spans="1:8" ht="13.7" customHeight="1">
      <c r="B48" s="133" t="s">
        <v>153</v>
      </c>
      <c r="C48" s="131">
        <v>692.00645220000001</v>
      </c>
      <c r="D48" s="110" t="s">
        <v>146</v>
      </c>
      <c r="E48" s="128">
        <v>330</v>
      </c>
      <c r="F48" s="126">
        <f t="shared" si="0"/>
        <v>228362.12922599999</v>
      </c>
      <c r="G48" s="20"/>
      <c r="H48" s="20"/>
    </row>
    <row r="49" spans="1:15" ht="13.7" customHeight="1">
      <c r="B49" s="133" t="s">
        <v>153</v>
      </c>
      <c r="C49" s="131">
        <v>2042.563846</v>
      </c>
      <c r="D49" s="110" t="s">
        <v>146</v>
      </c>
      <c r="E49" s="128">
        <v>330</v>
      </c>
      <c r="F49" s="126">
        <f t="shared" si="0"/>
        <v>674046.06917999999</v>
      </c>
      <c r="G49" s="20"/>
      <c r="H49" s="20"/>
    </row>
    <row r="50" spans="1:15" ht="13.7" customHeight="1">
      <c r="B50" s="132" t="s">
        <v>152</v>
      </c>
      <c r="C50" s="131">
        <v>179.25016909999999</v>
      </c>
      <c r="D50" s="110" t="s">
        <v>146</v>
      </c>
      <c r="E50" s="128">
        <v>330</v>
      </c>
      <c r="F50" s="126">
        <f t="shared" si="0"/>
        <v>59152.555802999996</v>
      </c>
      <c r="G50" s="20"/>
      <c r="H50" s="20"/>
    </row>
    <row r="51" spans="1:15" ht="13.7" customHeight="1">
      <c r="B51" s="78" t="s">
        <v>151</v>
      </c>
      <c r="C51" s="130">
        <v>5331.7595689999998</v>
      </c>
      <c r="D51" s="129" t="s">
        <v>146</v>
      </c>
      <c r="E51" s="128">
        <v>330</v>
      </c>
      <c r="F51" s="126">
        <f t="shared" si="0"/>
        <v>1759480.6577699999</v>
      </c>
      <c r="G51" s="20"/>
      <c r="H51" s="20"/>
    </row>
    <row r="52" spans="1:15" ht="13.7" customHeight="1">
      <c r="B52" s="127" t="s">
        <v>150</v>
      </c>
      <c r="C52" s="111">
        <v>393.37052499999999</v>
      </c>
      <c r="D52" s="114" t="s">
        <v>146</v>
      </c>
      <c r="E52" s="115">
        <v>330</v>
      </c>
      <c r="F52" s="126">
        <f t="shared" si="0"/>
        <v>129812.27325</v>
      </c>
      <c r="G52" s="20"/>
      <c r="H52" s="20"/>
    </row>
    <row r="53" spans="1:15" ht="13.7" customHeight="1">
      <c r="B53" s="71" t="s">
        <v>149</v>
      </c>
      <c r="C53" s="111">
        <v>744.46439799999996</v>
      </c>
      <c r="D53" s="114" t="s">
        <v>146</v>
      </c>
      <c r="E53" s="115">
        <v>330</v>
      </c>
      <c r="F53" s="126">
        <f t="shared" si="0"/>
        <v>245673.25133999999</v>
      </c>
      <c r="G53" s="20"/>
      <c r="H53" s="20"/>
    </row>
    <row r="54" spans="1:15" ht="13.7" customHeight="1">
      <c r="B54" s="71" t="s">
        <v>148</v>
      </c>
      <c r="C54" s="111">
        <v>875.40818400000001</v>
      </c>
      <c r="D54" s="114" t="s">
        <v>146</v>
      </c>
      <c r="E54" s="115">
        <v>330</v>
      </c>
      <c r="F54" s="126">
        <f t="shared" si="0"/>
        <v>288884.70072000002</v>
      </c>
      <c r="G54" s="20"/>
      <c r="H54" s="20"/>
    </row>
    <row r="55" spans="1:15" ht="13.7" customHeight="1">
      <c r="B55" s="125" t="s">
        <v>147</v>
      </c>
      <c r="C55" s="107">
        <v>443.50739600000003</v>
      </c>
      <c r="D55" s="124" t="s">
        <v>146</v>
      </c>
      <c r="E55" s="123">
        <v>330</v>
      </c>
      <c r="F55" s="122">
        <f t="shared" si="0"/>
        <v>146357.44068</v>
      </c>
      <c r="G55" s="20"/>
      <c r="H55" s="20"/>
    </row>
    <row r="56" spans="1:15" ht="13.7" customHeight="1">
      <c r="C56" s="16"/>
      <c r="E56" s="16"/>
      <c r="F56" s="16"/>
      <c r="G56" s="20"/>
      <c r="H56" s="20"/>
    </row>
    <row r="57" spans="1:15" ht="13.7" customHeight="1">
      <c r="C57" s="27">
        <f>SUM(C13:C55)/5280</f>
        <v>11.845815362518938</v>
      </c>
      <c r="D57" s="27" t="s">
        <v>145</v>
      </c>
      <c r="E57" s="16"/>
      <c r="F57" s="121">
        <f>SUM(F13:F55)</f>
        <v>20851892.497674</v>
      </c>
      <c r="G57" s="20"/>
      <c r="H57" s="20"/>
    </row>
    <row r="58" spans="1:15" ht="13.7" customHeight="1">
      <c r="C58" s="16"/>
      <c r="E58" s="16"/>
      <c r="F58" s="16"/>
      <c r="G58" s="20"/>
      <c r="H58" s="20"/>
    </row>
    <row r="59" spans="1:15" ht="13.7" customHeight="1">
      <c r="B59" s="16" t="s">
        <v>144</v>
      </c>
      <c r="G59" s="20"/>
      <c r="H59" s="20"/>
    </row>
    <row r="60" spans="1:15" ht="13.7" customHeight="1">
      <c r="B60" s="16" t="s">
        <v>143</v>
      </c>
      <c r="G60" s="20"/>
      <c r="H60" s="20"/>
    </row>
    <row r="61" spans="1:15" ht="13.7" customHeight="1">
      <c r="C61" s="16"/>
      <c r="E61" s="16"/>
      <c r="F61" s="16"/>
      <c r="G61" s="20"/>
      <c r="H61" s="20"/>
    </row>
    <row r="62" spans="1:15" ht="13.7" customHeight="1">
      <c r="A62" s="82" t="s">
        <v>142</v>
      </c>
      <c r="G62" s="20"/>
      <c r="H62" s="20"/>
    </row>
    <row r="63" spans="1:15" ht="13.7" customHeight="1">
      <c r="A63" s="48"/>
      <c r="B63" s="47" t="s">
        <v>141</v>
      </c>
      <c r="C63" s="120"/>
      <c r="D63" s="47" t="s">
        <v>140</v>
      </c>
      <c r="E63" s="119"/>
      <c r="F63" s="119" t="s">
        <v>139</v>
      </c>
      <c r="G63" s="20"/>
      <c r="H63" s="20"/>
      <c r="O63" s="20"/>
    </row>
    <row r="64" spans="1:15" ht="13.7" customHeight="1">
      <c r="B64" s="71" t="s">
        <v>138</v>
      </c>
      <c r="C64" s="112"/>
      <c r="D64" s="110" t="s">
        <v>86</v>
      </c>
      <c r="E64" s="77"/>
      <c r="F64" s="109">
        <v>300000</v>
      </c>
      <c r="G64" s="20"/>
      <c r="H64" s="20"/>
    </row>
    <row r="65" spans="2:8" ht="13.7" customHeight="1">
      <c r="B65" s="71" t="s">
        <v>137</v>
      </c>
      <c r="C65" s="112"/>
      <c r="D65" s="110" t="s">
        <v>80</v>
      </c>
      <c r="E65" s="71"/>
      <c r="F65" s="109">
        <v>5000</v>
      </c>
      <c r="G65" s="20"/>
      <c r="H65" s="20"/>
    </row>
    <row r="66" spans="2:8" ht="13.7" customHeight="1">
      <c r="B66" s="71" t="s">
        <v>136</v>
      </c>
      <c r="C66" s="112"/>
      <c r="D66" s="110" t="s">
        <v>80</v>
      </c>
      <c r="E66" s="77"/>
      <c r="F66" s="109">
        <v>5000</v>
      </c>
      <c r="G66" s="20"/>
      <c r="H66" s="20"/>
    </row>
    <row r="67" spans="2:8" ht="13.7" customHeight="1">
      <c r="B67" s="71" t="s">
        <v>135</v>
      </c>
      <c r="C67" s="112"/>
      <c r="D67" s="110" t="s">
        <v>80</v>
      </c>
      <c r="E67" s="77"/>
      <c r="F67" s="109">
        <v>5000</v>
      </c>
      <c r="G67" s="20"/>
      <c r="H67" s="20"/>
    </row>
    <row r="68" spans="2:8" ht="13.7" customHeight="1">
      <c r="B68" s="71" t="s">
        <v>134</v>
      </c>
      <c r="C68" s="112"/>
      <c r="D68" s="110" t="s">
        <v>80</v>
      </c>
      <c r="E68" s="77"/>
      <c r="F68" s="109">
        <v>5000</v>
      </c>
      <c r="G68" s="20"/>
      <c r="H68" s="20"/>
    </row>
    <row r="69" spans="2:8" ht="13.7" customHeight="1">
      <c r="B69" s="71" t="s">
        <v>133</v>
      </c>
      <c r="C69" s="112"/>
      <c r="D69" s="110" t="s">
        <v>80</v>
      </c>
      <c r="E69" s="77"/>
      <c r="F69" s="109">
        <v>5000</v>
      </c>
      <c r="G69" s="20"/>
      <c r="H69" s="20"/>
    </row>
    <row r="70" spans="2:8" ht="13.7" customHeight="1">
      <c r="B70" s="71" t="s">
        <v>132</v>
      </c>
      <c r="C70" s="112"/>
      <c r="D70" s="110" t="s">
        <v>80</v>
      </c>
      <c r="E70" s="77"/>
      <c r="F70" s="109">
        <v>5000</v>
      </c>
      <c r="G70" s="20"/>
      <c r="H70" s="20"/>
    </row>
    <row r="71" spans="2:8" ht="13.7" customHeight="1">
      <c r="B71" s="71" t="s">
        <v>131</v>
      </c>
      <c r="C71" s="112"/>
      <c r="D71" s="110" t="s">
        <v>80</v>
      </c>
      <c r="E71" s="77"/>
      <c r="F71" s="109">
        <v>5000</v>
      </c>
      <c r="G71" s="20"/>
      <c r="H71" s="20"/>
    </row>
    <row r="72" spans="2:8" ht="13.7" customHeight="1">
      <c r="B72" s="71" t="s">
        <v>130</v>
      </c>
      <c r="C72" s="112"/>
      <c r="D72" s="110" t="s">
        <v>80</v>
      </c>
      <c r="E72" s="77"/>
      <c r="F72" s="109">
        <v>5000</v>
      </c>
      <c r="G72" s="20"/>
      <c r="H72" s="20"/>
    </row>
    <row r="73" spans="2:8" ht="13.7" customHeight="1">
      <c r="B73" s="71" t="s">
        <v>129</v>
      </c>
      <c r="C73" s="112"/>
      <c r="D73" s="110" t="s">
        <v>80</v>
      </c>
      <c r="E73" s="77"/>
      <c r="F73" s="109">
        <v>5000</v>
      </c>
      <c r="G73" s="20"/>
      <c r="H73" s="20"/>
    </row>
    <row r="74" spans="2:8" ht="13.7" customHeight="1">
      <c r="B74" s="71" t="s">
        <v>128</v>
      </c>
      <c r="C74" s="112">
        <v>75</v>
      </c>
      <c r="D74" s="114" t="s">
        <v>84</v>
      </c>
      <c r="E74" s="115"/>
      <c r="F74" s="118">
        <v>800000</v>
      </c>
      <c r="G74" s="20"/>
      <c r="H74" s="20"/>
    </row>
    <row r="75" spans="2:8" ht="13.7" customHeight="1">
      <c r="B75" s="71" t="s">
        <v>127</v>
      </c>
      <c r="C75" s="117"/>
      <c r="D75" s="110" t="s">
        <v>80</v>
      </c>
      <c r="E75" s="77"/>
      <c r="F75" s="109">
        <v>5000</v>
      </c>
      <c r="G75" s="20"/>
      <c r="H75" s="20"/>
    </row>
    <row r="76" spans="2:8" ht="13.7" customHeight="1">
      <c r="B76" s="71" t="s">
        <v>127</v>
      </c>
      <c r="C76" s="117"/>
      <c r="D76" s="110" t="s">
        <v>80</v>
      </c>
      <c r="E76" s="77"/>
      <c r="F76" s="109">
        <v>5000</v>
      </c>
      <c r="G76" s="20"/>
      <c r="H76" s="20"/>
    </row>
    <row r="77" spans="2:8" ht="13.7" customHeight="1">
      <c r="B77" s="71" t="s">
        <v>126</v>
      </c>
      <c r="C77" s="112"/>
      <c r="D77" s="110" t="s">
        <v>86</v>
      </c>
      <c r="E77" s="77"/>
      <c r="F77" s="109">
        <v>50000</v>
      </c>
      <c r="G77" s="20"/>
      <c r="H77" s="20"/>
    </row>
    <row r="78" spans="2:8" ht="13.7" customHeight="1">
      <c r="B78" s="71" t="s">
        <v>125</v>
      </c>
      <c r="C78" s="112"/>
      <c r="D78" s="110" t="s">
        <v>86</v>
      </c>
      <c r="E78" s="77"/>
      <c r="F78" s="109">
        <v>300000</v>
      </c>
      <c r="G78" s="20"/>
      <c r="H78" s="20"/>
    </row>
    <row r="79" spans="2:8" ht="13.7" customHeight="1">
      <c r="B79" s="71" t="s">
        <v>124</v>
      </c>
      <c r="C79" s="112"/>
      <c r="D79" s="110" t="s">
        <v>80</v>
      </c>
      <c r="E79" s="77"/>
      <c r="F79" s="109">
        <v>5000</v>
      </c>
      <c r="G79" s="20"/>
      <c r="H79" s="20"/>
    </row>
    <row r="80" spans="2:8" ht="13.7" customHeight="1">
      <c r="B80" s="71" t="s">
        <v>123</v>
      </c>
      <c r="C80" s="112"/>
      <c r="D80" s="110" t="s">
        <v>80</v>
      </c>
      <c r="E80" s="77"/>
      <c r="F80" s="109">
        <v>5000</v>
      </c>
      <c r="G80" s="20"/>
      <c r="H80" s="20"/>
    </row>
    <row r="81" spans="1:19" ht="12.95" customHeight="1">
      <c r="B81" s="71" t="s">
        <v>122</v>
      </c>
      <c r="C81" s="112"/>
      <c r="D81" s="110" t="s">
        <v>80</v>
      </c>
      <c r="E81" s="77"/>
      <c r="F81" s="109">
        <v>5000</v>
      </c>
      <c r="G81" s="20"/>
      <c r="H81" s="20"/>
    </row>
    <row r="82" spans="1:19" ht="12.95" customHeight="1">
      <c r="B82" s="71" t="s">
        <v>121</v>
      </c>
      <c r="C82" s="112"/>
      <c r="D82" s="110" t="s">
        <v>80</v>
      </c>
      <c r="E82" s="77"/>
      <c r="F82" s="109">
        <v>5000</v>
      </c>
      <c r="G82" s="20"/>
      <c r="H82" s="20"/>
    </row>
    <row r="83" spans="1:19" ht="12.95" customHeight="1">
      <c r="B83" s="71" t="s">
        <v>120</v>
      </c>
      <c r="C83" s="112"/>
      <c r="D83" s="110" t="s">
        <v>86</v>
      </c>
      <c r="E83" s="77"/>
      <c r="F83" s="109">
        <v>300000</v>
      </c>
      <c r="G83" s="20"/>
      <c r="H83" s="20"/>
    </row>
    <row r="84" spans="1:19" ht="12.95" customHeight="1">
      <c r="B84" s="71" t="s">
        <v>119</v>
      </c>
      <c r="C84" s="112"/>
      <c r="D84" s="110" t="s">
        <v>80</v>
      </c>
      <c r="E84" s="77"/>
      <c r="F84" s="109">
        <v>5000</v>
      </c>
      <c r="G84" s="20"/>
      <c r="H84" s="20"/>
    </row>
    <row r="85" spans="1:19" ht="12.95" customHeight="1">
      <c r="B85" s="71" t="s">
        <v>118</v>
      </c>
      <c r="C85" s="112"/>
      <c r="D85" s="110" t="s">
        <v>80</v>
      </c>
      <c r="E85" s="77"/>
      <c r="F85" s="109">
        <v>5000</v>
      </c>
      <c r="G85" s="20"/>
      <c r="H85" s="20"/>
    </row>
    <row r="86" spans="1:19" ht="14.25" customHeight="1">
      <c r="B86" s="71" t="s">
        <v>117</v>
      </c>
      <c r="C86" s="112"/>
      <c r="D86" s="110" t="s">
        <v>86</v>
      </c>
      <c r="E86" s="77"/>
      <c r="F86" s="109">
        <v>60000</v>
      </c>
      <c r="G86" s="20"/>
      <c r="H86" s="20"/>
    </row>
    <row r="87" spans="1:19" ht="14.25" customHeight="1">
      <c r="B87" s="71" t="s">
        <v>116</v>
      </c>
      <c r="C87" s="112"/>
      <c r="D87" s="110" t="s">
        <v>80</v>
      </c>
      <c r="E87" s="77"/>
      <c r="F87" s="109">
        <v>5000</v>
      </c>
      <c r="G87" s="20"/>
      <c r="H87" s="20"/>
    </row>
    <row r="88" spans="1:19" ht="14.25" customHeight="1">
      <c r="B88" s="71" t="s">
        <v>115</v>
      </c>
      <c r="C88" s="112"/>
      <c r="D88" s="110" t="s">
        <v>86</v>
      </c>
      <c r="E88" s="77"/>
      <c r="F88" s="109">
        <v>300000</v>
      </c>
      <c r="G88" s="20"/>
      <c r="H88" s="20"/>
    </row>
    <row r="89" spans="1:19" ht="14.25" customHeight="1">
      <c r="B89" s="71" t="s">
        <v>114</v>
      </c>
      <c r="C89" s="112"/>
      <c r="D89" s="110" t="s">
        <v>80</v>
      </c>
      <c r="E89" s="77"/>
      <c r="F89" s="109">
        <v>5000</v>
      </c>
      <c r="G89" s="20"/>
      <c r="H89" s="20"/>
    </row>
    <row r="90" spans="1:19" ht="14.25" customHeight="1">
      <c r="B90" s="71" t="s">
        <v>113</v>
      </c>
      <c r="C90" s="116">
        <v>100</v>
      </c>
      <c r="D90" s="114" t="s">
        <v>84</v>
      </c>
      <c r="E90" s="115"/>
      <c r="F90" s="113">
        <v>800000</v>
      </c>
      <c r="G90" s="20"/>
      <c r="H90" s="20"/>
    </row>
    <row r="91" spans="1:19" ht="14.45" customHeight="1">
      <c r="A91" s="34"/>
      <c r="B91" s="71" t="s">
        <v>112</v>
      </c>
      <c r="C91" s="116">
        <v>100</v>
      </c>
      <c r="D91" s="114" t="s">
        <v>84</v>
      </c>
      <c r="E91" s="115"/>
      <c r="F91" s="113">
        <v>800000</v>
      </c>
      <c r="G91" s="20"/>
      <c r="H91" s="20"/>
      <c r="O91" s="34"/>
      <c r="P91" s="34"/>
      <c r="Q91" s="34"/>
      <c r="R91" s="34"/>
      <c r="S91" s="34"/>
    </row>
    <row r="92" spans="1:19" ht="14.45" customHeight="1">
      <c r="A92" s="34"/>
      <c r="B92" s="71" t="s">
        <v>111</v>
      </c>
      <c r="C92" s="112"/>
      <c r="D92" s="110" t="s">
        <v>80</v>
      </c>
      <c r="E92" s="77"/>
      <c r="F92" s="109">
        <v>5000</v>
      </c>
      <c r="G92" s="20"/>
      <c r="H92" s="20"/>
      <c r="O92" s="34"/>
      <c r="P92" s="34"/>
      <c r="Q92" s="34"/>
      <c r="R92" s="34"/>
      <c r="S92" s="34"/>
    </row>
    <row r="93" spans="1:19" ht="12.6" customHeight="1">
      <c r="B93" s="71" t="s">
        <v>110</v>
      </c>
      <c r="C93" s="112"/>
      <c r="D93" s="110" t="s">
        <v>80</v>
      </c>
      <c r="E93" s="77"/>
      <c r="F93" s="109">
        <v>5000</v>
      </c>
      <c r="G93" s="20"/>
      <c r="H93" s="20"/>
      <c r="O93" s="34"/>
      <c r="P93" s="34"/>
      <c r="Q93" s="34"/>
      <c r="R93" s="34"/>
      <c r="S93" s="34"/>
    </row>
    <row r="94" spans="1:19" ht="12.6" customHeight="1">
      <c r="B94" s="71" t="s">
        <v>109</v>
      </c>
      <c r="C94" s="112"/>
      <c r="D94" s="110" t="s">
        <v>80</v>
      </c>
      <c r="E94" s="77"/>
      <c r="F94" s="109">
        <v>5000</v>
      </c>
      <c r="G94" s="20"/>
      <c r="H94" s="20"/>
      <c r="O94" s="34"/>
      <c r="P94" s="34"/>
      <c r="Q94" s="34"/>
      <c r="R94" s="34"/>
      <c r="S94" s="34"/>
    </row>
    <row r="95" spans="1:19" ht="12.6" customHeight="1">
      <c r="B95" s="71" t="s">
        <v>108</v>
      </c>
      <c r="C95" s="112"/>
      <c r="D95" s="110" t="s">
        <v>86</v>
      </c>
      <c r="E95" s="77"/>
      <c r="F95" s="109">
        <v>0</v>
      </c>
      <c r="G95" s="20"/>
      <c r="H95" s="20"/>
      <c r="O95" s="34"/>
      <c r="P95" s="34"/>
      <c r="Q95" s="34"/>
      <c r="R95" s="34"/>
      <c r="S95" s="34"/>
    </row>
    <row r="96" spans="1:19" ht="12.6" customHeight="1">
      <c r="B96" s="71" t="s">
        <v>107</v>
      </c>
      <c r="C96" s="112"/>
      <c r="D96" s="110" t="s">
        <v>86</v>
      </c>
      <c r="E96" s="77"/>
      <c r="F96" s="109">
        <v>300000</v>
      </c>
      <c r="G96" s="20"/>
      <c r="H96" s="20"/>
      <c r="O96" s="34"/>
      <c r="P96" s="34"/>
      <c r="Q96" s="34"/>
      <c r="R96" s="34"/>
      <c r="S96" s="34"/>
    </row>
    <row r="97" spans="1:19" ht="12.6" customHeight="1">
      <c r="B97" s="71" t="s">
        <v>106</v>
      </c>
      <c r="C97" s="112"/>
      <c r="D97" s="110" t="s">
        <v>86</v>
      </c>
      <c r="E97" s="77"/>
      <c r="F97" s="109">
        <v>300000</v>
      </c>
      <c r="G97" s="20"/>
      <c r="H97" s="20"/>
      <c r="O97" s="34"/>
      <c r="P97" s="34"/>
      <c r="Q97" s="34"/>
      <c r="R97" s="34"/>
      <c r="S97" s="34"/>
    </row>
    <row r="98" spans="1:19" ht="12.6" customHeight="1">
      <c r="B98" s="71" t="s">
        <v>92</v>
      </c>
      <c r="C98" s="112"/>
      <c r="D98" s="110" t="s">
        <v>86</v>
      </c>
      <c r="E98" s="77"/>
      <c r="F98" s="109">
        <v>50000</v>
      </c>
      <c r="G98" s="20"/>
      <c r="H98" s="20"/>
      <c r="O98" s="34"/>
      <c r="P98" s="34"/>
      <c r="Q98" s="34"/>
      <c r="R98" s="34"/>
      <c r="S98" s="34"/>
    </row>
    <row r="99" spans="1:19" ht="12.6" customHeight="1">
      <c r="B99" s="71" t="s">
        <v>105</v>
      </c>
      <c r="C99" s="112"/>
      <c r="D99" s="110" t="s">
        <v>80</v>
      </c>
      <c r="E99" s="77"/>
      <c r="F99" s="109">
        <v>5000</v>
      </c>
      <c r="G99" s="20"/>
      <c r="H99" s="20"/>
      <c r="O99" s="34"/>
      <c r="P99" s="34"/>
      <c r="Q99" s="34"/>
      <c r="R99" s="34"/>
      <c r="S99" s="34"/>
    </row>
    <row r="100" spans="1:19" ht="12.6" customHeight="1">
      <c r="B100" s="71" t="s">
        <v>104</v>
      </c>
      <c r="C100" s="112"/>
      <c r="D100" s="110" t="s">
        <v>80</v>
      </c>
      <c r="E100" s="77"/>
      <c r="F100" s="109">
        <v>5000</v>
      </c>
      <c r="G100" s="20"/>
      <c r="H100" s="20"/>
      <c r="O100" s="34"/>
      <c r="P100" s="34"/>
      <c r="Q100" s="34"/>
      <c r="R100" s="34"/>
      <c r="S100" s="34"/>
    </row>
    <row r="101" spans="1:19" ht="12.6" customHeight="1">
      <c r="B101" s="71" t="s">
        <v>103</v>
      </c>
      <c r="C101" s="116">
        <v>100</v>
      </c>
      <c r="D101" s="114" t="s">
        <v>84</v>
      </c>
      <c r="E101" s="115"/>
      <c r="F101" s="113">
        <v>800000</v>
      </c>
      <c r="G101" s="20"/>
      <c r="H101" s="20"/>
      <c r="O101" s="34"/>
      <c r="P101" s="34"/>
      <c r="Q101" s="34"/>
      <c r="R101" s="34"/>
      <c r="S101" s="34"/>
    </row>
    <row r="102" spans="1:19" ht="12.6" customHeight="1">
      <c r="B102" s="71" t="s">
        <v>102</v>
      </c>
      <c r="C102" s="112"/>
      <c r="D102" s="110" t="s">
        <v>80</v>
      </c>
      <c r="E102" s="77"/>
      <c r="F102" s="109">
        <v>25000</v>
      </c>
      <c r="G102" s="20"/>
      <c r="H102" s="20"/>
      <c r="O102" s="34"/>
      <c r="P102" s="34"/>
      <c r="Q102" s="34"/>
      <c r="R102" s="34"/>
      <c r="S102" s="34"/>
    </row>
    <row r="103" spans="1:19" ht="12.6" customHeight="1">
      <c r="B103" s="78" t="s">
        <v>101</v>
      </c>
      <c r="C103" s="116">
        <v>125</v>
      </c>
      <c r="D103" s="114" t="s">
        <v>84</v>
      </c>
      <c r="E103" s="115"/>
      <c r="F103" s="113">
        <v>800000</v>
      </c>
      <c r="G103" s="20"/>
      <c r="H103" s="20"/>
      <c r="O103" s="34"/>
      <c r="P103" s="34"/>
      <c r="Q103" s="34"/>
      <c r="R103" s="34"/>
      <c r="S103" s="34"/>
    </row>
    <row r="104" spans="1:19" ht="12.6" customHeight="1">
      <c r="B104" s="78" t="s">
        <v>100</v>
      </c>
      <c r="C104" s="116">
        <v>125</v>
      </c>
      <c r="D104" s="114" t="s">
        <v>84</v>
      </c>
      <c r="E104" s="115"/>
      <c r="F104" s="113">
        <v>2500000</v>
      </c>
      <c r="G104" s="20"/>
      <c r="H104" s="20"/>
      <c r="O104" s="34"/>
      <c r="P104" s="34"/>
      <c r="Q104" s="34"/>
      <c r="R104" s="34"/>
      <c r="S104" s="34"/>
    </row>
    <row r="105" spans="1:19" ht="12.6" customHeight="1">
      <c r="B105" s="71" t="s">
        <v>99</v>
      </c>
      <c r="C105" s="112"/>
      <c r="D105" s="110" t="s">
        <v>80</v>
      </c>
      <c r="E105" s="77"/>
      <c r="F105" s="109">
        <v>60000</v>
      </c>
      <c r="G105" s="20"/>
      <c r="H105" s="20"/>
      <c r="O105" s="34"/>
      <c r="P105" s="34"/>
      <c r="Q105" s="34"/>
      <c r="R105" s="34"/>
      <c r="S105" s="34"/>
    </row>
    <row r="106" spans="1:19" ht="12.6" customHeight="1">
      <c r="A106" s="38"/>
      <c r="B106" s="71" t="s">
        <v>98</v>
      </c>
      <c r="C106" s="116">
        <v>150</v>
      </c>
      <c r="D106" s="114" t="s">
        <v>84</v>
      </c>
      <c r="E106" s="115"/>
      <c r="F106" s="113">
        <v>4500000</v>
      </c>
      <c r="G106" s="20"/>
      <c r="H106" s="20"/>
      <c r="O106" s="34"/>
      <c r="P106" s="34"/>
      <c r="Q106" s="34"/>
      <c r="R106" s="34"/>
      <c r="S106" s="34"/>
    </row>
    <row r="107" spans="1:19" ht="12.6" customHeight="1">
      <c r="A107" s="34"/>
      <c r="B107" s="71" t="s">
        <v>97</v>
      </c>
      <c r="C107" s="112"/>
      <c r="D107" s="110" t="s">
        <v>80</v>
      </c>
      <c r="E107" s="77"/>
      <c r="F107" s="109">
        <v>5000</v>
      </c>
      <c r="G107" s="20"/>
      <c r="H107" s="20"/>
      <c r="O107" s="34"/>
      <c r="P107" s="34"/>
      <c r="Q107" s="34"/>
      <c r="R107" s="34"/>
      <c r="S107" s="34"/>
    </row>
    <row r="108" spans="1:19" ht="12.6" customHeight="1">
      <c r="A108" s="34"/>
      <c r="B108" s="71" t="s">
        <v>96</v>
      </c>
      <c r="C108" s="112"/>
      <c r="D108" s="110" t="s">
        <v>80</v>
      </c>
      <c r="E108" s="77"/>
      <c r="F108" s="109">
        <v>5000</v>
      </c>
      <c r="G108" s="20"/>
      <c r="H108" s="20"/>
      <c r="O108" s="34"/>
      <c r="P108" s="34"/>
      <c r="Q108" s="34"/>
      <c r="R108" s="34"/>
      <c r="S108" s="34"/>
    </row>
    <row r="109" spans="1:19" ht="12.6" customHeight="1">
      <c r="A109" s="34"/>
      <c r="B109" s="71" t="s">
        <v>95</v>
      </c>
      <c r="C109" s="112"/>
      <c r="D109" s="110" t="s">
        <v>86</v>
      </c>
      <c r="E109" s="77"/>
      <c r="F109" s="109">
        <v>60000</v>
      </c>
      <c r="G109" s="20"/>
      <c r="H109" s="20"/>
      <c r="O109" s="34"/>
      <c r="P109" s="34"/>
      <c r="Q109" s="34"/>
      <c r="R109" s="34"/>
      <c r="S109" s="34"/>
    </row>
    <row r="110" spans="1:19" ht="12.6" customHeight="1">
      <c r="A110" s="34"/>
      <c r="B110" s="71" t="s">
        <v>94</v>
      </c>
      <c r="C110" s="112"/>
      <c r="D110" s="110" t="s">
        <v>80</v>
      </c>
      <c r="E110" s="77"/>
      <c r="F110" s="109">
        <v>5000</v>
      </c>
      <c r="G110" s="20"/>
      <c r="H110" s="20"/>
      <c r="O110" s="34"/>
      <c r="P110" s="34"/>
      <c r="Q110" s="34"/>
      <c r="R110" s="34"/>
      <c r="S110" s="34"/>
    </row>
    <row r="111" spans="1:19" ht="12.6" customHeight="1">
      <c r="A111" s="34"/>
      <c r="B111" s="71" t="s">
        <v>93</v>
      </c>
      <c r="C111" s="112"/>
      <c r="D111" s="110" t="s">
        <v>80</v>
      </c>
      <c r="E111" s="77"/>
      <c r="F111" s="109">
        <v>5000</v>
      </c>
      <c r="G111" s="20"/>
      <c r="H111" s="20"/>
      <c r="O111" s="34"/>
      <c r="P111" s="34"/>
      <c r="Q111" s="34"/>
      <c r="R111" s="34"/>
      <c r="S111" s="34"/>
    </row>
    <row r="112" spans="1:19" ht="12.6" customHeight="1">
      <c r="A112" s="34"/>
      <c r="B112" s="71" t="s">
        <v>92</v>
      </c>
      <c r="C112" s="112"/>
      <c r="D112" s="110" t="s">
        <v>86</v>
      </c>
      <c r="E112" s="77"/>
      <c r="F112" s="109">
        <v>50000</v>
      </c>
      <c r="G112" s="20"/>
      <c r="H112" s="20"/>
      <c r="O112" s="34"/>
      <c r="P112" s="34"/>
      <c r="Q112" s="34"/>
      <c r="R112" s="34"/>
      <c r="S112" s="34"/>
    </row>
    <row r="113" spans="1:19" ht="12.6" customHeight="1">
      <c r="A113" s="34"/>
      <c r="B113" s="71" t="s">
        <v>91</v>
      </c>
      <c r="C113" s="112"/>
      <c r="D113" s="110" t="s">
        <v>80</v>
      </c>
      <c r="E113" s="77"/>
      <c r="F113" s="109">
        <v>25000</v>
      </c>
      <c r="G113" s="20"/>
      <c r="H113" s="20"/>
      <c r="O113" s="34"/>
      <c r="P113" s="34"/>
      <c r="Q113" s="34"/>
      <c r="R113" s="34"/>
      <c r="S113" s="34"/>
    </row>
    <row r="114" spans="1:19" ht="12.6" customHeight="1">
      <c r="A114" s="34"/>
      <c r="B114" s="71" t="s">
        <v>90</v>
      </c>
      <c r="C114" s="116">
        <v>250</v>
      </c>
      <c r="D114" s="114" t="s">
        <v>84</v>
      </c>
      <c r="E114" s="115"/>
      <c r="F114" s="113">
        <v>2500000</v>
      </c>
      <c r="G114" s="20"/>
      <c r="H114" s="20"/>
      <c r="O114" s="34"/>
      <c r="P114" s="34"/>
      <c r="Q114" s="34"/>
      <c r="R114" s="34"/>
      <c r="S114" s="34"/>
    </row>
    <row r="115" spans="1:19" ht="12.6" customHeight="1">
      <c r="A115" s="34"/>
      <c r="B115" s="71" t="s">
        <v>89</v>
      </c>
      <c r="C115" s="112"/>
      <c r="D115" s="110" t="s">
        <v>80</v>
      </c>
      <c r="E115" s="77"/>
      <c r="F115" s="109">
        <v>5000</v>
      </c>
      <c r="G115" s="34"/>
      <c r="O115" s="34"/>
      <c r="P115" s="34"/>
      <c r="Q115" s="34"/>
      <c r="R115" s="34"/>
      <c r="S115" s="34"/>
    </row>
    <row r="116" spans="1:19" ht="12.6" customHeight="1">
      <c r="A116" s="34"/>
      <c r="B116" s="71" t="s">
        <v>88</v>
      </c>
      <c r="C116" s="116">
        <v>125</v>
      </c>
      <c r="D116" s="114" t="s">
        <v>84</v>
      </c>
      <c r="E116" s="115"/>
      <c r="F116" s="113">
        <v>800000</v>
      </c>
      <c r="G116" s="34"/>
      <c r="O116" s="34"/>
      <c r="P116" s="34"/>
      <c r="Q116" s="34"/>
      <c r="R116" s="34"/>
      <c r="S116" s="34"/>
    </row>
    <row r="117" spans="1:19" ht="12.6" customHeight="1">
      <c r="A117" s="34"/>
      <c r="B117" s="71" t="s">
        <v>87</v>
      </c>
      <c r="C117" s="112"/>
      <c r="D117" s="110" t="s">
        <v>86</v>
      </c>
      <c r="E117" s="77"/>
      <c r="F117" s="109">
        <v>50000</v>
      </c>
      <c r="O117" s="34"/>
      <c r="P117" s="34"/>
      <c r="Q117" s="34"/>
      <c r="R117" s="34"/>
      <c r="S117" s="34"/>
    </row>
    <row r="118" spans="1:19" ht="12.6" customHeight="1">
      <c r="A118" s="34"/>
      <c r="B118" s="71" t="s">
        <v>85</v>
      </c>
      <c r="C118" s="112">
        <v>300</v>
      </c>
      <c r="D118" s="114" t="s">
        <v>84</v>
      </c>
      <c r="E118" s="77"/>
      <c r="F118" s="113">
        <v>4500000</v>
      </c>
      <c r="G118" s="34"/>
      <c r="O118" s="34"/>
      <c r="P118" s="34"/>
      <c r="Q118" s="34"/>
      <c r="R118" s="34"/>
      <c r="S118" s="34"/>
    </row>
    <row r="119" spans="1:19" ht="12.6" customHeight="1">
      <c r="A119" s="34"/>
      <c r="B119" s="71" t="s">
        <v>83</v>
      </c>
      <c r="C119" s="112"/>
      <c r="D119" s="110" t="s">
        <v>80</v>
      </c>
      <c r="E119" s="77"/>
      <c r="F119" s="109">
        <v>5000</v>
      </c>
      <c r="G119" s="75"/>
      <c r="O119" s="34"/>
      <c r="P119" s="34"/>
      <c r="Q119" s="34"/>
      <c r="R119" s="34"/>
      <c r="S119" s="34"/>
    </row>
    <row r="120" spans="1:19" ht="12.6" customHeight="1">
      <c r="A120" s="34"/>
      <c r="B120" s="71" t="s">
        <v>82</v>
      </c>
      <c r="C120" s="111"/>
      <c r="D120" s="110" t="s">
        <v>80</v>
      </c>
      <c r="E120" s="77"/>
      <c r="F120" s="109">
        <v>5000</v>
      </c>
      <c r="O120" s="34"/>
      <c r="P120" s="34"/>
      <c r="Q120" s="34"/>
      <c r="R120" s="34"/>
      <c r="S120" s="34"/>
    </row>
    <row r="121" spans="1:19" ht="12.6" customHeight="1">
      <c r="A121" s="34"/>
      <c r="B121" s="108" t="s">
        <v>81</v>
      </c>
      <c r="C121" s="107"/>
      <c r="D121" s="106" t="s">
        <v>80</v>
      </c>
      <c r="E121" s="105"/>
      <c r="F121" s="104">
        <v>5000</v>
      </c>
      <c r="O121" s="34"/>
      <c r="P121" s="34"/>
      <c r="Q121" s="34"/>
      <c r="R121" s="34"/>
      <c r="S121" s="34"/>
    </row>
    <row r="122" spans="1:19" ht="12.6" customHeight="1">
      <c r="A122" s="34"/>
      <c r="B122" s="34"/>
      <c r="C122" s="34"/>
      <c r="D122" s="34"/>
      <c r="E122" s="34"/>
      <c r="F122" s="103">
        <f>SUM(F64:F121)</f>
        <v>21190000</v>
      </c>
      <c r="G122" s="75"/>
      <c r="O122" s="34"/>
      <c r="P122" s="34"/>
      <c r="Q122" s="34"/>
      <c r="R122" s="34"/>
      <c r="S122" s="34"/>
    </row>
    <row r="123" spans="1:19" ht="12.6" customHeight="1">
      <c r="A123" s="34"/>
      <c r="B123" s="34"/>
      <c r="C123" s="34"/>
      <c r="D123" s="34"/>
      <c r="E123" s="34"/>
      <c r="F123" s="101"/>
      <c r="G123" s="102"/>
      <c r="H123" s="38"/>
      <c r="O123" s="34"/>
      <c r="P123" s="34"/>
      <c r="Q123" s="34"/>
      <c r="R123" s="34"/>
      <c r="S123" s="34"/>
    </row>
    <row r="124" spans="1:19" ht="12.6" customHeight="1">
      <c r="A124" s="34"/>
      <c r="B124" s="34"/>
      <c r="C124" s="34"/>
      <c r="D124" s="34"/>
      <c r="E124" s="34"/>
      <c r="F124" s="101"/>
      <c r="G124" s="75"/>
      <c r="H124" s="38"/>
      <c r="O124" s="34"/>
      <c r="P124" s="34"/>
      <c r="Q124" s="34"/>
      <c r="R124" s="34"/>
      <c r="S124" s="34"/>
    </row>
    <row r="125" spans="1:19" ht="12.6" customHeight="1">
      <c r="A125" s="34"/>
      <c r="B125" s="34"/>
      <c r="C125" s="39"/>
      <c r="D125" s="100"/>
      <c r="E125" s="89" t="s">
        <v>79</v>
      </c>
      <c r="F125" s="99">
        <f>F122+F57</f>
        <v>42041892.497674003</v>
      </c>
      <c r="G125" s="75"/>
      <c r="O125" s="34"/>
      <c r="P125" s="34"/>
      <c r="Q125" s="34"/>
      <c r="R125" s="34"/>
      <c r="S125" s="34"/>
    </row>
    <row r="126" spans="1:19" ht="12.6" customHeight="1">
      <c r="A126" s="34"/>
      <c r="B126" s="34"/>
      <c r="C126" s="34"/>
      <c r="D126" s="98">
        <v>0.2</v>
      </c>
      <c r="E126" s="97" t="s">
        <v>78</v>
      </c>
      <c r="F126" s="96">
        <f>+F125*D126</f>
        <v>8408378.4995348006</v>
      </c>
      <c r="G126" s="75"/>
      <c r="O126" s="34"/>
      <c r="P126" s="34"/>
      <c r="Q126" s="34"/>
      <c r="R126" s="34"/>
      <c r="S126" s="34"/>
    </row>
    <row r="127" spans="1:19" ht="12.6" customHeight="1">
      <c r="A127" s="34"/>
      <c r="B127" s="34"/>
      <c r="C127" s="34"/>
      <c r="E127" s="95" t="s">
        <v>77</v>
      </c>
      <c r="F127" s="94">
        <f>F126+F125</f>
        <v>50450270.997208804</v>
      </c>
      <c r="G127" s="75"/>
      <c r="O127" s="34"/>
      <c r="P127" s="34"/>
      <c r="Q127" s="34"/>
      <c r="R127" s="34"/>
      <c r="S127" s="34"/>
    </row>
    <row r="128" spans="1:19" ht="12.6" customHeight="1">
      <c r="A128" s="34"/>
      <c r="B128" s="34"/>
      <c r="C128" s="34"/>
      <c r="E128" s="68"/>
      <c r="F128" s="94"/>
      <c r="G128" s="75"/>
      <c r="O128" s="34"/>
      <c r="P128" s="34"/>
      <c r="Q128" s="34"/>
      <c r="R128" s="34"/>
      <c r="S128" s="34"/>
    </row>
    <row r="129" spans="1:19" ht="12.6" customHeight="1">
      <c r="A129" s="34"/>
      <c r="B129" s="34"/>
      <c r="C129" s="34"/>
      <c r="D129" s="93">
        <v>0.19500000000000001</v>
      </c>
      <c r="E129" s="32" t="s">
        <v>76</v>
      </c>
      <c r="F129" s="92">
        <f>F127*0.195</f>
        <v>9837802.8444557171</v>
      </c>
      <c r="G129" s="75"/>
      <c r="O129" s="34"/>
      <c r="P129" s="34"/>
      <c r="Q129" s="34"/>
      <c r="R129" s="34"/>
      <c r="S129" s="34"/>
    </row>
    <row r="130" spans="1:19" ht="12.6" customHeight="1">
      <c r="A130" s="34"/>
      <c r="B130" s="34"/>
      <c r="C130" s="34"/>
      <c r="D130" s="91">
        <v>5.0000000000000001E-3</v>
      </c>
      <c r="E130" s="90" t="s">
        <v>75</v>
      </c>
      <c r="F130" s="89">
        <f>F127*0.005</f>
        <v>252251.35498604403</v>
      </c>
      <c r="G130" s="75"/>
      <c r="O130" s="34"/>
      <c r="P130" s="34"/>
      <c r="Q130" s="34"/>
      <c r="R130" s="34"/>
      <c r="S130" s="34"/>
    </row>
    <row r="131" spans="1:19" ht="12.6" customHeight="1">
      <c r="A131" s="34"/>
      <c r="B131" s="34"/>
      <c r="C131" s="34"/>
      <c r="E131" s="27" t="s">
        <v>74</v>
      </c>
      <c r="F131" s="87">
        <f>F127+F130+F129</f>
        <v>60540325.196650565</v>
      </c>
      <c r="G131" s="75"/>
      <c r="O131" s="34"/>
      <c r="P131" s="34"/>
      <c r="Q131" s="34"/>
      <c r="R131" s="34"/>
      <c r="S131" s="34"/>
    </row>
    <row r="132" spans="1:19" ht="12.6" customHeight="1">
      <c r="A132" s="34"/>
      <c r="B132" s="34"/>
      <c r="C132" s="34"/>
      <c r="D132" s="88">
        <v>0.06</v>
      </c>
      <c r="E132" s="31" t="s">
        <v>73</v>
      </c>
      <c r="F132" s="87">
        <f>F131*0.06</f>
        <v>3632419.5117990337</v>
      </c>
      <c r="G132" s="75"/>
      <c r="O132" s="34"/>
      <c r="P132" s="34"/>
      <c r="Q132" s="34"/>
      <c r="R132" s="34"/>
      <c r="S132" s="34"/>
    </row>
    <row r="133" spans="1:19" ht="12.6" customHeight="1">
      <c r="A133" s="75"/>
      <c r="B133" s="34"/>
      <c r="C133" s="86"/>
      <c r="D133" s="78"/>
      <c r="E133" s="76"/>
      <c r="F133" s="76"/>
      <c r="G133" s="75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</row>
    <row r="134" spans="1:19" ht="13.7" customHeight="1">
      <c r="A134" s="75"/>
      <c r="B134" s="78"/>
      <c r="C134" s="80"/>
      <c r="D134" s="81"/>
      <c r="E134" s="85" t="s">
        <v>72</v>
      </c>
      <c r="F134" s="84">
        <f>F132+F131</f>
        <v>64172744.708449602</v>
      </c>
      <c r="G134" s="75"/>
    </row>
    <row r="135" spans="1:19" ht="13.7" customHeight="1">
      <c r="A135" s="75"/>
      <c r="B135" s="78"/>
      <c r="C135" s="80"/>
      <c r="D135" s="81"/>
      <c r="E135" s="83"/>
      <c r="F135" s="69"/>
      <c r="G135" s="75"/>
    </row>
    <row r="136" spans="1:19" ht="13.7" customHeight="1">
      <c r="A136" s="75"/>
      <c r="B136" s="78"/>
      <c r="C136" s="80"/>
      <c r="D136" s="81"/>
      <c r="E136" s="83"/>
      <c r="F136" s="69"/>
      <c r="G136" s="75"/>
    </row>
    <row r="137" spans="1:19" ht="13.7" customHeight="1">
      <c r="A137" s="75"/>
      <c r="B137" s="78"/>
      <c r="C137" s="80"/>
      <c r="D137" s="81"/>
      <c r="E137" s="141" t="s">
        <v>170</v>
      </c>
      <c r="F137" s="69">
        <f>F130</f>
        <v>252251.35498604403</v>
      </c>
      <c r="G137" s="75"/>
    </row>
    <row r="138" spans="1:19" ht="12.6" customHeight="1">
      <c r="A138" s="75"/>
      <c r="B138" s="75"/>
      <c r="C138" s="79"/>
      <c r="D138" s="75"/>
      <c r="E138" s="87" t="s">
        <v>1</v>
      </c>
      <c r="F138" s="76">
        <f>F129+F132</f>
        <v>13470222.356254751</v>
      </c>
      <c r="G138" s="75"/>
    </row>
    <row r="139" spans="1:19" ht="12.6" customHeight="1">
      <c r="A139" s="75"/>
      <c r="B139" s="75"/>
      <c r="C139" s="79"/>
      <c r="D139" s="75"/>
      <c r="E139" s="87" t="s">
        <v>6</v>
      </c>
      <c r="F139" s="76">
        <f>F127</f>
        <v>50450270.997208804</v>
      </c>
      <c r="G139" s="75"/>
    </row>
    <row r="140" spans="1:19" ht="12.95" customHeight="1">
      <c r="A140" s="82"/>
    </row>
    <row r="141" spans="1:19" ht="14.45" customHeight="1">
      <c r="A141" s="20"/>
      <c r="B141" s="20"/>
      <c r="C141" s="20"/>
      <c r="D141" s="20"/>
      <c r="E141" s="142" t="s">
        <v>171</v>
      </c>
      <c r="F141" s="143">
        <f>SUM(F137:F140)</f>
        <v>64172744.708449602</v>
      </c>
      <c r="G141" s="20"/>
    </row>
    <row r="142" spans="1:19" ht="12.6" customHeight="1">
      <c r="A142" s="75"/>
      <c r="B142" s="78"/>
      <c r="C142" s="79"/>
      <c r="D142" s="78"/>
      <c r="E142" s="145" t="s">
        <v>172</v>
      </c>
      <c r="F142" s="146">
        <f>F141*0.2</f>
        <v>12834548.941689922</v>
      </c>
      <c r="G142" s="75"/>
    </row>
    <row r="143" spans="1:19" ht="12.6" customHeight="1">
      <c r="A143" s="75"/>
      <c r="B143" s="78"/>
      <c r="C143" s="79"/>
      <c r="D143" s="78"/>
      <c r="E143" s="145" t="s">
        <v>173</v>
      </c>
      <c r="F143" s="146">
        <f>F139-F142</f>
        <v>37615722.05551888</v>
      </c>
      <c r="G143" s="75"/>
    </row>
    <row r="144" spans="1:19" ht="12.6" customHeight="1">
      <c r="A144" s="75"/>
      <c r="B144" s="78"/>
      <c r="C144" s="79"/>
      <c r="D144" s="78"/>
      <c r="E144" s="77"/>
      <c r="F144" s="76"/>
      <c r="G144" s="75"/>
    </row>
    <row r="145" spans="1:7" ht="12.6" customHeight="1">
      <c r="A145" s="75"/>
      <c r="B145" s="78"/>
      <c r="C145" s="79"/>
      <c r="D145" s="78"/>
      <c r="E145" s="77"/>
      <c r="F145" s="76"/>
      <c r="G145" s="75"/>
    </row>
    <row r="146" spans="1:7" ht="12.6" customHeight="1">
      <c r="A146" s="75"/>
      <c r="B146" s="78"/>
      <c r="C146" s="79"/>
      <c r="D146" s="78"/>
      <c r="E146" s="77"/>
      <c r="F146" s="76"/>
      <c r="G146" s="75"/>
    </row>
    <row r="147" spans="1:7" ht="12.6" customHeight="1">
      <c r="A147" s="75"/>
      <c r="B147" s="78"/>
      <c r="C147" s="79"/>
      <c r="D147" s="78"/>
      <c r="E147" s="77"/>
      <c r="F147" s="76"/>
      <c r="G147" s="75"/>
    </row>
    <row r="148" spans="1:7" ht="12.6" customHeight="1">
      <c r="A148" s="75"/>
      <c r="B148" s="78"/>
      <c r="C148" s="79"/>
      <c r="D148" s="78"/>
      <c r="E148" s="77"/>
      <c r="F148" s="76"/>
      <c r="G148" s="75"/>
    </row>
    <row r="149" spans="1:7" ht="12.6" customHeight="1">
      <c r="A149" s="75"/>
      <c r="B149" s="78"/>
      <c r="C149" s="79"/>
      <c r="D149" s="78"/>
      <c r="E149" s="77"/>
      <c r="F149" s="76"/>
      <c r="G149" s="75"/>
    </row>
    <row r="150" spans="1:7" ht="12.6" customHeight="1">
      <c r="A150" s="75"/>
      <c r="B150" s="78"/>
      <c r="C150" s="79"/>
      <c r="D150" s="78"/>
      <c r="E150" s="77"/>
      <c r="F150" s="76"/>
      <c r="G150" s="75"/>
    </row>
    <row r="151" spans="1:7" ht="12.6" customHeight="1">
      <c r="A151" s="75"/>
      <c r="B151" s="78"/>
      <c r="C151" s="79"/>
      <c r="D151" s="78"/>
      <c r="E151" s="77"/>
      <c r="F151" s="76"/>
      <c r="G151" s="75"/>
    </row>
    <row r="152" spans="1:7" ht="12.6" customHeight="1">
      <c r="A152" s="75"/>
      <c r="B152" s="78"/>
      <c r="C152" s="79"/>
      <c r="D152" s="78"/>
      <c r="E152" s="77"/>
      <c r="F152" s="76"/>
      <c r="G152" s="75"/>
    </row>
    <row r="153" spans="1:7" ht="12.6" customHeight="1">
      <c r="A153" s="75"/>
      <c r="B153" s="78"/>
      <c r="C153" s="79"/>
      <c r="D153" s="78"/>
      <c r="E153" s="77"/>
      <c r="F153" s="76"/>
      <c r="G153" s="75"/>
    </row>
    <row r="154" spans="1:7" ht="12.6" customHeight="1">
      <c r="A154" s="75"/>
      <c r="B154" s="81"/>
      <c r="C154" s="80"/>
      <c r="D154" s="78"/>
      <c r="E154" s="77"/>
      <c r="F154" s="76"/>
      <c r="G154" s="75"/>
    </row>
    <row r="155" spans="1:7" ht="12.6" customHeight="1">
      <c r="A155" s="75"/>
      <c r="B155" s="81"/>
      <c r="C155" s="80"/>
      <c r="D155" s="78"/>
      <c r="E155" s="77"/>
      <c r="F155" s="76"/>
      <c r="G155" s="75"/>
    </row>
    <row r="156" spans="1:7" ht="12.6" customHeight="1">
      <c r="A156" s="75"/>
      <c r="B156" s="78"/>
      <c r="C156" s="79"/>
      <c r="D156" s="78"/>
      <c r="E156" s="77"/>
      <c r="F156" s="76"/>
      <c r="G156" s="75"/>
    </row>
    <row r="157" spans="1:7" ht="12.6" customHeight="1">
      <c r="A157" s="75"/>
      <c r="B157" s="78"/>
      <c r="C157" s="79"/>
      <c r="D157" s="78"/>
      <c r="E157" s="77"/>
      <c r="F157" s="76"/>
      <c r="G157" s="75"/>
    </row>
    <row r="158" spans="1:7" ht="12.6" customHeight="1">
      <c r="A158" s="75"/>
      <c r="B158" s="78"/>
      <c r="C158" s="79"/>
      <c r="D158" s="78"/>
      <c r="E158" s="77"/>
      <c r="F158" s="76"/>
      <c r="G158" s="75"/>
    </row>
    <row r="159" spans="1:7" ht="12.6" customHeight="1">
      <c r="A159" s="75"/>
      <c r="B159" s="78"/>
      <c r="C159" s="79"/>
      <c r="D159" s="78"/>
      <c r="E159" s="77"/>
      <c r="F159" s="76"/>
      <c r="G159" s="75"/>
    </row>
    <row r="160" spans="1:7" ht="12.6" customHeight="1">
      <c r="A160" s="75"/>
      <c r="B160" s="78"/>
      <c r="C160" s="79"/>
      <c r="D160" s="78"/>
      <c r="E160" s="77"/>
      <c r="F160" s="76"/>
      <c r="G160" s="75"/>
    </row>
    <row r="161" spans="1:7" ht="12.6" customHeight="1">
      <c r="A161" s="75"/>
      <c r="B161" s="78"/>
      <c r="C161" s="79"/>
      <c r="D161" s="78"/>
      <c r="E161" s="77"/>
      <c r="F161" s="76"/>
      <c r="G161" s="75"/>
    </row>
    <row r="162" spans="1:7" ht="12.6" customHeight="1">
      <c r="A162" s="75"/>
      <c r="B162" s="78"/>
      <c r="C162" s="79"/>
      <c r="D162" s="78"/>
      <c r="E162" s="77"/>
      <c r="F162" s="76"/>
      <c r="G162" s="75"/>
    </row>
    <row r="163" spans="1:7" ht="12.6" customHeight="1">
      <c r="A163" s="75"/>
      <c r="B163" s="78"/>
      <c r="C163" s="79"/>
      <c r="D163" s="78"/>
      <c r="E163" s="77"/>
      <c r="F163" s="76"/>
      <c r="G163" s="75"/>
    </row>
    <row r="164" spans="1:7" ht="12.6" customHeight="1">
      <c r="A164" s="75"/>
      <c r="B164" s="78"/>
      <c r="C164" s="79"/>
      <c r="D164" s="78"/>
      <c r="E164" s="77"/>
      <c r="F164" s="76"/>
      <c r="G164" s="75"/>
    </row>
    <row r="165" spans="1:7" ht="12.6" customHeight="1">
      <c r="A165" s="75"/>
      <c r="B165" s="78"/>
      <c r="C165" s="79"/>
      <c r="D165" s="78"/>
      <c r="E165" s="77"/>
      <c r="F165" s="76"/>
      <c r="G165" s="75"/>
    </row>
    <row r="166" spans="1:7" ht="12.6" customHeight="1">
      <c r="A166" s="75"/>
      <c r="B166" s="78"/>
      <c r="C166" s="79"/>
      <c r="D166" s="78"/>
      <c r="E166" s="77"/>
      <c r="F166" s="76"/>
      <c r="G166" s="75"/>
    </row>
    <row r="167" spans="1:7" ht="12.6" customHeight="1">
      <c r="A167" s="75"/>
      <c r="B167" s="78"/>
      <c r="C167" s="79"/>
      <c r="D167" s="78"/>
      <c r="E167" s="77"/>
      <c r="F167" s="76"/>
      <c r="G167" s="75"/>
    </row>
    <row r="168" spans="1:7" ht="12.6" customHeight="1">
      <c r="A168" s="75"/>
      <c r="B168" s="78"/>
      <c r="C168" s="79"/>
      <c r="D168" s="78"/>
      <c r="E168" s="77"/>
      <c r="F168" s="76"/>
      <c r="G168" s="75"/>
    </row>
    <row r="169" spans="1:7" ht="12.6" customHeight="1">
      <c r="A169" s="75"/>
      <c r="B169" s="78"/>
      <c r="C169" s="79"/>
      <c r="D169" s="78"/>
      <c r="E169" s="77"/>
      <c r="F169" s="76"/>
      <c r="G169" s="75"/>
    </row>
    <row r="170" spans="1:7" ht="12.6" customHeight="1">
      <c r="A170" s="75"/>
      <c r="B170" s="78"/>
      <c r="C170" s="79"/>
      <c r="D170" s="78"/>
      <c r="E170" s="77"/>
      <c r="F170" s="76"/>
      <c r="G170" s="75"/>
    </row>
    <row r="171" spans="1:7" ht="12.6" customHeight="1">
      <c r="A171" s="75"/>
      <c r="B171" s="78"/>
      <c r="C171" s="79"/>
      <c r="D171" s="78"/>
      <c r="E171" s="77"/>
      <c r="F171" s="76"/>
      <c r="G171" s="75"/>
    </row>
    <row r="172" spans="1:7" ht="12.6" customHeight="1">
      <c r="A172" s="75"/>
      <c r="B172" s="78"/>
      <c r="C172" s="79"/>
      <c r="D172" s="78"/>
      <c r="E172" s="77"/>
      <c r="F172" s="76"/>
      <c r="G172" s="75"/>
    </row>
    <row r="173" spans="1:7" ht="12.6" customHeight="1">
      <c r="A173" s="75"/>
      <c r="B173" s="78"/>
      <c r="C173" s="79"/>
      <c r="D173" s="78"/>
      <c r="E173" s="77"/>
      <c r="F173" s="76"/>
      <c r="G173" s="75"/>
    </row>
    <row r="174" spans="1:7" ht="12.6" customHeight="1">
      <c r="A174" s="75"/>
      <c r="B174" s="78"/>
      <c r="C174" s="79"/>
      <c r="D174" s="78"/>
      <c r="E174" s="77"/>
      <c r="F174" s="76"/>
      <c r="G174" s="75"/>
    </row>
    <row r="175" spans="1:7" ht="12.6" customHeight="1">
      <c r="A175" s="75"/>
      <c r="B175" s="78"/>
      <c r="C175" s="79"/>
      <c r="D175" s="78"/>
      <c r="E175" s="77"/>
      <c r="F175" s="76"/>
      <c r="G175" s="75"/>
    </row>
    <row r="176" spans="1:7" ht="12.6" customHeight="1">
      <c r="A176" s="75"/>
      <c r="B176" s="78"/>
      <c r="C176" s="79"/>
      <c r="D176" s="78"/>
      <c r="E176" s="77"/>
      <c r="F176" s="76"/>
      <c r="G176" s="75"/>
    </row>
    <row r="177" spans="1:7" ht="12.6" customHeight="1">
      <c r="A177" s="75"/>
      <c r="B177" s="78"/>
      <c r="C177" s="79"/>
      <c r="D177" s="78"/>
      <c r="E177" s="77"/>
      <c r="F177" s="76"/>
      <c r="G177" s="75"/>
    </row>
    <row r="178" spans="1:7" ht="12.6" customHeight="1">
      <c r="A178" s="75"/>
      <c r="B178" s="78"/>
      <c r="C178" s="79"/>
      <c r="D178" s="78"/>
      <c r="E178" s="77"/>
      <c r="F178" s="76"/>
      <c r="G178" s="75"/>
    </row>
    <row r="179" spans="1:7" ht="12.6" customHeight="1">
      <c r="A179" s="75"/>
      <c r="B179" s="78"/>
      <c r="C179" s="79"/>
      <c r="D179" s="78"/>
      <c r="E179" s="77"/>
      <c r="F179" s="76"/>
      <c r="G179" s="75"/>
    </row>
    <row r="180" spans="1:7" ht="12.6" customHeight="1">
      <c r="A180" s="75"/>
      <c r="B180" s="78"/>
      <c r="C180" s="79"/>
      <c r="D180" s="78"/>
      <c r="E180" s="77"/>
      <c r="F180" s="76"/>
      <c r="G180" s="75"/>
    </row>
    <row r="181" spans="1:7" ht="12.6" customHeight="1">
      <c r="A181" s="75"/>
      <c r="B181" s="78"/>
      <c r="C181" s="79"/>
      <c r="D181" s="78"/>
      <c r="E181" s="77"/>
      <c r="F181" s="76"/>
      <c r="G181" s="75"/>
    </row>
    <row r="182" spans="1:7" ht="12.6" customHeight="1">
      <c r="A182" s="75"/>
      <c r="B182" s="78"/>
      <c r="C182" s="79"/>
      <c r="D182" s="78"/>
      <c r="E182" s="77"/>
      <c r="F182" s="76"/>
      <c r="G182" s="75"/>
    </row>
    <row r="183" spans="1:7" ht="12.6" customHeight="1">
      <c r="A183" s="75"/>
      <c r="B183" s="78"/>
      <c r="C183" s="79"/>
      <c r="D183" s="78"/>
      <c r="E183" s="77"/>
      <c r="F183" s="76"/>
      <c r="G183" s="75"/>
    </row>
    <row r="184" spans="1:7" ht="12.6" customHeight="1">
      <c r="A184" s="75"/>
      <c r="B184" s="78"/>
      <c r="C184" s="79"/>
      <c r="D184" s="78"/>
      <c r="E184" s="77"/>
      <c r="F184" s="76"/>
      <c r="G184" s="75"/>
    </row>
    <row r="185" spans="1:7" ht="12.95" customHeight="1">
      <c r="A185" s="71"/>
    </row>
    <row r="186" spans="1:7">
      <c r="A186" s="71"/>
    </row>
    <row r="187" spans="1:7">
      <c r="A187" s="71"/>
    </row>
    <row r="188" spans="1:7">
      <c r="A188" s="71"/>
      <c r="E188" s="70"/>
      <c r="F188" s="69"/>
      <c r="G188" s="68"/>
    </row>
    <row r="189" spans="1:7">
      <c r="A189" s="71"/>
      <c r="E189" s="70"/>
      <c r="F189" s="69"/>
      <c r="G189" s="72"/>
    </row>
    <row r="190" spans="1:7">
      <c r="A190" s="71"/>
      <c r="E190" s="74"/>
      <c r="F190" s="73"/>
      <c r="G190" s="72"/>
    </row>
    <row r="191" spans="1:7">
      <c r="A191" s="71"/>
      <c r="E191" s="74"/>
      <c r="F191" s="73"/>
      <c r="G191" s="72"/>
    </row>
    <row r="192" spans="1:7">
      <c r="A192" s="71"/>
      <c r="E192" s="70"/>
      <c r="F192" s="69"/>
      <c r="G192" s="68"/>
    </row>
    <row r="193" spans="1:7">
      <c r="A193" s="71"/>
      <c r="E193" s="70"/>
      <c r="F193" s="69"/>
      <c r="G193" s="6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G93"/>
  <sheetViews>
    <sheetView workbookViewId="0">
      <selection sqref="A1:A4"/>
    </sheetView>
  </sheetViews>
  <sheetFormatPr defaultRowHeight="12.75"/>
  <cols>
    <col min="1" max="1" width="23" style="36" customWidth="1"/>
    <col min="2" max="2" width="13.5703125" style="36" customWidth="1"/>
    <col min="3" max="3" width="37.28515625" style="36" customWidth="1"/>
    <col min="4" max="16384" width="9.140625" style="36"/>
  </cols>
  <sheetData>
    <row r="1" spans="1:33" s="16" customFormat="1">
      <c r="A1" s="15" t="s">
        <v>34</v>
      </c>
      <c r="C1" s="17"/>
      <c r="E1" s="18"/>
      <c r="F1" s="18"/>
    </row>
    <row r="2" spans="1:33" s="16" customFormat="1">
      <c r="A2" s="15" t="s">
        <v>35</v>
      </c>
      <c r="C2" s="17"/>
      <c r="E2" s="18"/>
      <c r="F2" s="18"/>
    </row>
    <row r="3" spans="1:33" s="16" customFormat="1">
      <c r="A3" s="19">
        <v>43401</v>
      </c>
      <c r="C3" s="17"/>
      <c r="E3" s="18"/>
      <c r="F3" s="18"/>
    </row>
    <row r="4" spans="1:33" s="16" customFormat="1">
      <c r="A4" s="15" t="s">
        <v>36</v>
      </c>
      <c r="C4" s="17"/>
      <c r="E4" s="18"/>
      <c r="F4" s="18"/>
    </row>
    <row r="5" spans="1:33" s="16" customFormat="1">
      <c r="A5" s="20"/>
      <c r="C5" s="17"/>
      <c r="E5" s="18"/>
      <c r="F5" s="18"/>
    </row>
    <row r="6" spans="1:33" s="26" customFormat="1">
      <c r="A6" s="21" t="s">
        <v>37</v>
      </c>
      <c r="B6" s="22"/>
      <c r="C6" s="23"/>
      <c r="D6" s="24"/>
      <c r="E6" s="25"/>
      <c r="F6" s="25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s="16" customFormat="1" ht="12.95" customHeight="1">
      <c r="A7" s="27" t="s">
        <v>38</v>
      </c>
      <c r="C7" s="17"/>
      <c r="E7" s="18"/>
      <c r="F7" s="18"/>
    </row>
    <row r="8" spans="1:33" s="16" customFormat="1" ht="14.45" customHeight="1">
      <c r="A8" s="28" t="s">
        <v>39</v>
      </c>
      <c r="B8" s="29" t="s">
        <v>40</v>
      </c>
      <c r="C8" s="30" t="s">
        <v>41</v>
      </c>
      <c r="D8" s="31"/>
      <c r="E8" s="32"/>
      <c r="F8" s="32"/>
      <c r="G8" s="33"/>
      <c r="H8" s="33"/>
    </row>
    <row r="9" spans="1:33">
      <c r="A9" s="34" t="s">
        <v>42</v>
      </c>
      <c r="B9" s="35">
        <v>170</v>
      </c>
      <c r="C9" s="34" t="s">
        <v>43</v>
      </c>
    </row>
    <row r="10" spans="1:33">
      <c r="A10" s="34" t="s">
        <v>44</v>
      </c>
      <c r="B10" s="35">
        <v>15</v>
      </c>
      <c r="C10" s="37"/>
    </row>
    <row r="11" spans="1:33">
      <c r="A11" s="34" t="s">
        <v>45</v>
      </c>
      <c r="B11" s="35">
        <v>5</v>
      </c>
      <c r="C11" s="34"/>
    </row>
    <row r="12" spans="1:33">
      <c r="A12" s="34" t="s">
        <v>46</v>
      </c>
      <c r="B12" s="35">
        <v>20</v>
      </c>
      <c r="C12" s="37"/>
    </row>
    <row r="13" spans="1:33">
      <c r="A13" s="34" t="s">
        <v>47</v>
      </c>
      <c r="B13" s="38">
        <v>125</v>
      </c>
      <c r="C13" s="37"/>
    </row>
    <row r="14" spans="1:33">
      <c r="A14" s="39" t="s">
        <v>48</v>
      </c>
      <c r="B14" s="40">
        <v>110</v>
      </c>
      <c r="C14" s="34" t="s">
        <v>49</v>
      </c>
    </row>
    <row r="15" spans="1:33">
      <c r="A15" s="41" t="s">
        <v>50</v>
      </c>
      <c r="B15" s="42">
        <f>SUM(B9:B14)</f>
        <v>445</v>
      </c>
      <c r="C15" s="34"/>
    </row>
    <row r="16" spans="1:33" ht="15">
      <c r="B16" s="43"/>
    </row>
    <row r="17" spans="1:33" s="26" customFormat="1">
      <c r="A17" s="44" t="s">
        <v>51</v>
      </c>
      <c r="B17" s="45"/>
      <c r="C17" s="46"/>
      <c r="D17" s="24"/>
      <c r="E17" s="25"/>
      <c r="F17" s="25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s="16" customFormat="1" ht="12.95" customHeight="1">
      <c r="A18" s="27" t="s">
        <v>38</v>
      </c>
      <c r="C18" s="17"/>
      <c r="E18" s="18"/>
      <c r="F18" s="18"/>
    </row>
    <row r="19" spans="1:33" s="16" customFormat="1" ht="14.45" customHeight="1">
      <c r="A19" s="47" t="s">
        <v>39</v>
      </c>
      <c r="B19" s="48" t="s">
        <v>40</v>
      </c>
      <c r="C19" s="30" t="s">
        <v>41</v>
      </c>
      <c r="D19" s="31"/>
      <c r="E19" s="32"/>
      <c r="F19" s="32"/>
      <c r="G19" s="33"/>
      <c r="H19" s="33"/>
    </row>
    <row r="20" spans="1:33">
      <c r="A20" s="34" t="s">
        <v>42</v>
      </c>
      <c r="B20" s="35">
        <v>170</v>
      </c>
      <c r="C20" s="34" t="s">
        <v>43</v>
      </c>
    </row>
    <row r="21" spans="1:33">
      <c r="A21" s="34" t="s">
        <v>44</v>
      </c>
      <c r="B21" s="35">
        <v>29</v>
      </c>
      <c r="C21" s="37"/>
    </row>
    <row r="22" spans="1:33">
      <c r="A22" s="34" t="s">
        <v>52</v>
      </c>
      <c r="B22" s="35">
        <v>80</v>
      </c>
      <c r="C22" s="34"/>
    </row>
    <row r="23" spans="1:33">
      <c r="A23" s="34" t="s">
        <v>53</v>
      </c>
      <c r="B23" s="35">
        <v>480</v>
      </c>
      <c r="C23" s="37"/>
    </row>
    <row r="24" spans="1:33">
      <c r="A24" s="34" t="s">
        <v>46</v>
      </c>
      <c r="B24" s="35">
        <v>80</v>
      </c>
      <c r="C24" s="37"/>
    </row>
    <row r="25" spans="1:33">
      <c r="A25" s="34" t="s">
        <v>47</v>
      </c>
      <c r="B25" s="38">
        <v>125</v>
      </c>
      <c r="C25" s="37"/>
    </row>
    <row r="26" spans="1:33">
      <c r="A26" s="39" t="s">
        <v>48</v>
      </c>
      <c r="B26" s="40">
        <v>110</v>
      </c>
      <c r="C26" s="34" t="s">
        <v>49</v>
      </c>
    </row>
    <row r="27" spans="1:33">
      <c r="A27" s="41" t="s">
        <v>50</v>
      </c>
      <c r="B27" s="42">
        <f>SUM(B20:B26)</f>
        <v>1074</v>
      </c>
      <c r="C27" s="34"/>
    </row>
    <row r="28" spans="1:33" s="16" customFormat="1">
      <c r="A28" s="20"/>
      <c r="C28" s="17"/>
      <c r="E28" s="18"/>
      <c r="F28" s="18"/>
    </row>
    <row r="29" spans="1:33" s="26" customFormat="1">
      <c r="A29" s="49" t="s">
        <v>54</v>
      </c>
      <c r="B29" s="50"/>
      <c r="C29" s="51"/>
      <c r="D29" s="24"/>
      <c r="E29" s="25"/>
      <c r="F29" s="25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s="16" customFormat="1" ht="12.95" customHeight="1">
      <c r="A30" s="27" t="s">
        <v>38</v>
      </c>
      <c r="C30" s="17"/>
      <c r="E30" s="18"/>
      <c r="F30" s="18"/>
    </row>
    <row r="31" spans="1:33" s="16" customFormat="1" ht="14.45" customHeight="1">
      <c r="A31" s="47" t="s">
        <v>39</v>
      </c>
      <c r="B31" s="48" t="s">
        <v>40</v>
      </c>
      <c r="C31" s="30" t="s">
        <v>41</v>
      </c>
      <c r="D31" s="31"/>
      <c r="E31" s="32"/>
      <c r="F31" s="32"/>
      <c r="G31" s="33"/>
      <c r="H31" s="33"/>
    </row>
    <row r="32" spans="1:33">
      <c r="A32" s="34" t="s">
        <v>42</v>
      </c>
      <c r="B32" s="35">
        <v>170</v>
      </c>
      <c r="C32" s="34" t="s">
        <v>43</v>
      </c>
    </row>
    <row r="33" spans="1:33">
      <c r="A33" s="34" t="s">
        <v>44</v>
      </c>
      <c r="B33" s="35">
        <v>20</v>
      </c>
      <c r="C33" s="37"/>
    </row>
    <row r="34" spans="1:33">
      <c r="A34" s="34" t="s">
        <v>53</v>
      </c>
      <c r="B34" s="35">
        <v>400</v>
      </c>
      <c r="C34" s="37"/>
    </row>
    <row r="35" spans="1:33">
      <c r="A35" s="34" t="s">
        <v>46</v>
      </c>
      <c r="B35" s="35">
        <v>40</v>
      </c>
      <c r="C35" s="34" t="s">
        <v>55</v>
      </c>
    </row>
    <row r="36" spans="1:33">
      <c r="A36" s="34" t="s">
        <v>47</v>
      </c>
      <c r="B36" s="38">
        <v>50</v>
      </c>
      <c r="C36" s="37"/>
    </row>
    <row r="37" spans="1:33">
      <c r="A37" s="39" t="s">
        <v>48</v>
      </c>
      <c r="B37" s="40">
        <v>110</v>
      </c>
      <c r="C37" s="34" t="s">
        <v>49</v>
      </c>
    </row>
    <row r="38" spans="1:33">
      <c r="A38" s="41" t="s">
        <v>50</v>
      </c>
      <c r="B38" s="42">
        <f>SUM(B32:B37)</f>
        <v>790</v>
      </c>
      <c r="C38" s="34"/>
    </row>
    <row r="39" spans="1:33" s="16" customFormat="1">
      <c r="A39" s="20"/>
      <c r="C39" s="17"/>
      <c r="E39" s="18"/>
      <c r="F39" s="18"/>
    </row>
    <row r="40" spans="1:33" s="26" customFormat="1">
      <c r="A40" s="52" t="s">
        <v>56</v>
      </c>
      <c r="B40" s="53"/>
      <c r="C40" s="54"/>
      <c r="D40" s="24"/>
      <c r="E40" s="25"/>
      <c r="F40" s="25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s="16" customFormat="1" ht="12.95" customHeight="1">
      <c r="A41" s="27" t="s">
        <v>38</v>
      </c>
      <c r="C41" s="17"/>
      <c r="E41" s="18"/>
      <c r="F41" s="18"/>
    </row>
    <row r="42" spans="1:33" s="16" customFormat="1" ht="14.45" customHeight="1">
      <c r="A42" s="47" t="s">
        <v>39</v>
      </c>
      <c r="B42" s="48" t="s">
        <v>40</v>
      </c>
      <c r="C42" s="30" t="s">
        <v>41</v>
      </c>
      <c r="D42" s="31"/>
      <c r="E42" s="32"/>
      <c r="F42" s="32"/>
      <c r="G42" s="33"/>
      <c r="H42" s="33"/>
    </row>
    <row r="43" spans="1:33">
      <c r="A43" s="34" t="s">
        <v>42</v>
      </c>
      <c r="B43" s="35">
        <v>340</v>
      </c>
      <c r="C43" s="34" t="s">
        <v>57</v>
      </c>
    </row>
    <row r="44" spans="1:33">
      <c r="A44" s="34" t="s">
        <v>44</v>
      </c>
      <c r="B44" s="35">
        <v>56</v>
      </c>
      <c r="C44" s="37"/>
    </row>
    <row r="45" spans="1:33">
      <c r="A45" s="34" t="s">
        <v>53</v>
      </c>
      <c r="B45" s="35">
        <v>520</v>
      </c>
      <c r="C45" s="37"/>
    </row>
    <row r="46" spans="1:33">
      <c r="A46" s="34" t="s">
        <v>47</v>
      </c>
      <c r="B46" s="38">
        <v>125</v>
      </c>
      <c r="C46" s="37"/>
    </row>
    <row r="47" spans="1:33">
      <c r="A47" s="39" t="s">
        <v>48</v>
      </c>
      <c r="B47" s="40">
        <v>220</v>
      </c>
      <c r="C47" s="34" t="s">
        <v>58</v>
      </c>
    </row>
    <row r="48" spans="1:33">
      <c r="A48" s="41" t="s">
        <v>50</v>
      </c>
      <c r="B48" s="42">
        <f>SUM(B43:B47)</f>
        <v>1261</v>
      </c>
      <c r="C48" s="34"/>
    </row>
    <row r="49" spans="1:33" s="16" customFormat="1">
      <c r="A49" s="20"/>
      <c r="C49" s="17"/>
      <c r="E49" s="18"/>
      <c r="F49" s="18"/>
    </row>
    <row r="50" spans="1:33" s="26" customFormat="1">
      <c r="A50" s="55" t="s">
        <v>59</v>
      </c>
      <c r="B50" s="56"/>
      <c r="C50" s="57"/>
      <c r="D50" s="24"/>
      <c r="E50" s="25"/>
      <c r="F50" s="25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s="16" customFormat="1" ht="12.95" customHeight="1">
      <c r="A51" s="27" t="s">
        <v>38</v>
      </c>
      <c r="C51" s="17"/>
      <c r="E51" s="18"/>
      <c r="F51" s="18"/>
    </row>
    <row r="52" spans="1:33" s="16" customFormat="1" ht="14.45" customHeight="1">
      <c r="A52" s="47" t="s">
        <v>39</v>
      </c>
      <c r="B52" s="48" t="s">
        <v>40</v>
      </c>
      <c r="C52" s="30" t="s">
        <v>41</v>
      </c>
      <c r="D52" s="31"/>
      <c r="E52" s="32"/>
      <c r="F52" s="32"/>
      <c r="G52" s="33"/>
      <c r="H52" s="33"/>
    </row>
    <row r="53" spans="1:33">
      <c r="A53" s="34" t="s">
        <v>42</v>
      </c>
      <c r="B53" s="35">
        <v>170</v>
      </c>
      <c r="C53" s="34" t="s">
        <v>43</v>
      </c>
    </row>
    <row r="54" spans="1:33">
      <c r="A54" s="34" t="s">
        <v>60</v>
      </c>
      <c r="B54" s="35">
        <v>11</v>
      </c>
      <c r="C54" s="34"/>
    </row>
    <row r="55" spans="1:33">
      <c r="A55" s="34" t="s">
        <v>61</v>
      </c>
      <c r="B55" s="35">
        <v>75</v>
      </c>
      <c r="C55" s="34"/>
    </row>
    <row r="56" spans="1:33">
      <c r="A56" s="34" t="s">
        <v>47</v>
      </c>
      <c r="B56" s="38">
        <v>50</v>
      </c>
      <c r="C56" s="37"/>
    </row>
    <row r="57" spans="1:33">
      <c r="A57" s="39" t="s">
        <v>48</v>
      </c>
      <c r="B57" s="40">
        <v>110</v>
      </c>
      <c r="C57" s="34" t="s">
        <v>49</v>
      </c>
    </row>
    <row r="58" spans="1:33">
      <c r="A58" s="41" t="s">
        <v>50</v>
      </c>
      <c r="B58" s="42">
        <f>SUM(B53:B57)</f>
        <v>416</v>
      </c>
      <c r="C58" s="34"/>
    </row>
    <row r="59" spans="1:33" s="16" customFormat="1">
      <c r="C59" s="17"/>
      <c r="E59" s="18"/>
      <c r="F59" s="18"/>
    </row>
    <row r="60" spans="1:33" s="16" customFormat="1">
      <c r="C60" s="17"/>
      <c r="E60" s="18"/>
      <c r="F60" s="18"/>
    </row>
    <row r="61" spans="1:33" s="26" customFormat="1">
      <c r="A61" s="55" t="s">
        <v>62</v>
      </c>
      <c r="B61" s="56"/>
      <c r="C61" s="57"/>
      <c r="D61" s="24"/>
      <c r="E61" s="25"/>
      <c r="F61" s="25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s="16" customFormat="1" ht="12.95" customHeight="1">
      <c r="A62" s="27" t="s">
        <v>38</v>
      </c>
      <c r="C62" s="17"/>
      <c r="E62" s="18"/>
      <c r="F62" s="18"/>
    </row>
    <row r="63" spans="1:33" s="16" customFormat="1" ht="14.45" customHeight="1">
      <c r="A63" s="47" t="s">
        <v>39</v>
      </c>
      <c r="B63" s="48" t="s">
        <v>40</v>
      </c>
      <c r="C63" s="30" t="s">
        <v>41</v>
      </c>
      <c r="D63" s="31"/>
      <c r="E63" s="32"/>
      <c r="F63" s="32"/>
      <c r="G63" s="33"/>
      <c r="H63" s="33"/>
    </row>
    <row r="64" spans="1:33">
      <c r="A64" s="34" t="s">
        <v>42</v>
      </c>
      <c r="B64" s="35">
        <v>170</v>
      </c>
      <c r="C64" s="34" t="s">
        <v>43</v>
      </c>
    </row>
    <row r="65" spans="1:33">
      <c r="A65" s="34" t="s">
        <v>60</v>
      </c>
      <c r="B65" s="35">
        <v>11</v>
      </c>
      <c r="C65" s="34"/>
    </row>
    <row r="66" spans="1:33">
      <c r="A66" s="34" t="s">
        <v>47</v>
      </c>
      <c r="B66" s="38">
        <v>50</v>
      </c>
      <c r="C66" s="37"/>
    </row>
    <row r="67" spans="1:33">
      <c r="A67" s="39" t="s">
        <v>48</v>
      </c>
      <c r="B67" s="40">
        <v>110</v>
      </c>
      <c r="C67" s="34" t="s">
        <v>49</v>
      </c>
    </row>
    <row r="68" spans="1:33">
      <c r="A68" s="41" t="s">
        <v>50</v>
      </c>
      <c r="B68" s="42">
        <f>SUM(B64:B67)</f>
        <v>341</v>
      </c>
      <c r="C68" s="34"/>
    </row>
    <row r="69" spans="1:33" s="16" customFormat="1">
      <c r="C69" s="17"/>
      <c r="E69" s="18"/>
      <c r="F69" s="18"/>
    </row>
    <row r="70" spans="1:33" s="26" customFormat="1">
      <c r="A70" s="58" t="s">
        <v>63</v>
      </c>
      <c r="B70" s="59"/>
      <c r="C70" s="60"/>
      <c r="D70" s="24"/>
      <c r="E70" s="25"/>
      <c r="F70" s="25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s="16" customFormat="1" ht="12.95" customHeight="1">
      <c r="A71" s="27" t="s">
        <v>38</v>
      </c>
      <c r="C71" s="17"/>
      <c r="E71" s="18"/>
      <c r="F71" s="18"/>
    </row>
    <row r="72" spans="1:33" s="16" customFormat="1" ht="14.45" customHeight="1">
      <c r="A72" s="47" t="s">
        <v>39</v>
      </c>
      <c r="B72" s="48" t="s">
        <v>40</v>
      </c>
      <c r="C72" s="30" t="s">
        <v>41</v>
      </c>
      <c r="D72" s="31"/>
      <c r="E72" s="32"/>
      <c r="F72" s="32"/>
      <c r="G72" s="33"/>
      <c r="H72" s="33"/>
    </row>
    <row r="73" spans="1:33">
      <c r="A73" s="34" t="s">
        <v>64</v>
      </c>
      <c r="B73" s="35">
        <v>1</v>
      </c>
      <c r="C73" s="34" t="s">
        <v>65</v>
      </c>
    </row>
    <row r="74" spans="1:33">
      <c r="A74" s="34" t="s">
        <v>66</v>
      </c>
      <c r="B74" s="38">
        <v>16</v>
      </c>
      <c r="C74" s="37"/>
    </row>
    <row r="75" spans="1:33">
      <c r="A75" s="39" t="s">
        <v>67</v>
      </c>
      <c r="B75" s="40">
        <v>2</v>
      </c>
      <c r="C75" s="37"/>
    </row>
    <row r="76" spans="1:33">
      <c r="A76" s="41" t="s">
        <v>50</v>
      </c>
      <c r="B76" s="42">
        <f>B75+B74+B73</f>
        <v>19</v>
      </c>
      <c r="C76" s="34"/>
    </row>
    <row r="77" spans="1:33" s="16" customFormat="1">
      <c r="C77" s="17"/>
      <c r="E77" s="18"/>
      <c r="F77" s="18"/>
    </row>
    <row r="78" spans="1:33" s="26" customFormat="1">
      <c r="A78" s="61" t="s">
        <v>68</v>
      </c>
      <c r="B78" s="62"/>
      <c r="C78" s="63"/>
      <c r="D78" s="24"/>
      <c r="E78" s="25"/>
      <c r="F78" s="25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</row>
    <row r="79" spans="1:33" s="16" customFormat="1" ht="12.95" customHeight="1">
      <c r="A79" s="27" t="s">
        <v>38</v>
      </c>
      <c r="C79" s="17"/>
      <c r="E79" s="18"/>
      <c r="F79" s="18"/>
    </row>
    <row r="80" spans="1:33" s="16" customFormat="1" ht="14.45" customHeight="1">
      <c r="A80" s="47" t="s">
        <v>39</v>
      </c>
      <c r="B80" s="48" t="s">
        <v>40</v>
      </c>
      <c r="C80" s="30" t="s">
        <v>41</v>
      </c>
      <c r="D80" s="31"/>
      <c r="E80" s="32"/>
      <c r="F80" s="32"/>
      <c r="G80" s="33"/>
      <c r="H80" s="33"/>
    </row>
    <row r="81" spans="1:33">
      <c r="A81" s="34" t="s">
        <v>42</v>
      </c>
      <c r="B81" s="35">
        <v>170</v>
      </c>
      <c r="C81" s="34" t="s">
        <v>43</v>
      </c>
    </row>
    <row r="82" spans="1:33">
      <c r="A82" s="34" t="s">
        <v>47</v>
      </c>
      <c r="B82" s="38">
        <v>50</v>
      </c>
      <c r="C82" s="37"/>
    </row>
    <row r="83" spans="1:33">
      <c r="A83" s="39" t="s">
        <v>48</v>
      </c>
      <c r="B83" s="40">
        <v>110</v>
      </c>
      <c r="C83" s="34" t="s">
        <v>49</v>
      </c>
    </row>
    <row r="84" spans="1:33">
      <c r="A84" s="41" t="s">
        <v>50</v>
      </c>
      <c r="B84" s="42">
        <f>B83+B82+B81</f>
        <v>330</v>
      </c>
      <c r="C84" s="34"/>
    </row>
    <row r="85" spans="1:33">
      <c r="B85" s="64"/>
    </row>
    <row r="86" spans="1:33" s="26" customFormat="1">
      <c r="A86" s="65" t="s">
        <v>69</v>
      </c>
      <c r="B86" s="66"/>
      <c r="C86" s="67"/>
      <c r="D86" s="24"/>
      <c r="E86" s="25"/>
      <c r="F86" s="25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</row>
    <row r="87" spans="1:33" s="16" customFormat="1" ht="12.95" customHeight="1">
      <c r="A87" s="27" t="s">
        <v>38</v>
      </c>
      <c r="C87" s="17"/>
      <c r="E87" s="18"/>
      <c r="F87" s="18"/>
    </row>
    <row r="88" spans="1:33" s="16" customFormat="1" ht="14.45" customHeight="1">
      <c r="A88" s="47" t="s">
        <v>39</v>
      </c>
      <c r="B88" s="48" t="s">
        <v>40</v>
      </c>
      <c r="C88" s="30" t="s">
        <v>41</v>
      </c>
      <c r="D88" s="31"/>
      <c r="E88" s="32"/>
      <c r="F88" s="32"/>
      <c r="G88" s="20"/>
      <c r="H88" s="20"/>
    </row>
    <row r="89" spans="1:33">
      <c r="A89" s="34" t="s">
        <v>42</v>
      </c>
      <c r="B89" s="35">
        <v>340</v>
      </c>
      <c r="C89" s="34" t="s">
        <v>70</v>
      </c>
    </row>
    <row r="90" spans="1:33">
      <c r="A90" s="34" t="s">
        <v>71</v>
      </c>
      <c r="B90" s="35">
        <v>15</v>
      </c>
      <c r="C90" s="37"/>
    </row>
    <row r="91" spans="1:33">
      <c r="A91" s="34" t="s">
        <v>47</v>
      </c>
      <c r="B91" s="38">
        <v>50</v>
      </c>
      <c r="C91" s="37"/>
    </row>
    <row r="92" spans="1:33">
      <c r="A92" s="39" t="s">
        <v>48</v>
      </c>
      <c r="B92" s="40">
        <v>220</v>
      </c>
      <c r="C92" s="34" t="s">
        <v>58</v>
      </c>
    </row>
    <row r="93" spans="1:33">
      <c r="A93" s="41" t="s">
        <v>50</v>
      </c>
      <c r="B93" s="42">
        <f>B92+B91+B90+B89</f>
        <v>625</v>
      </c>
      <c r="C93" s="34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Project Budget</vt:lpstr>
      <vt:lpstr>LITTLE WHITE OAK CONNECTOR</vt:lpstr>
      <vt:lpstr>GREENWAY TYPE COSTS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Lisa Graiff</cp:lastModifiedBy>
  <cp:lastPrinted>2018-10-31T15:41:34Z</cp:lastPrinted>
  <dcterms:created xsi:type="dcterms:W3CDTF">2014-09-17T12:05:47Z</dcterms:created>
  <dcterms:modified xsi:type="dcterms:W3CDTF">2018-10-31T16:20:45Z</dcterms:modified>
</cp:coreProperties>
</file>