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Broadway\"/>
    </mc:Choice>
  </mc:AlternateContent>
  <xr:revisionPtr revIDLastSave="0" documentId="10_ncr:100000_{76087327-AC2E-4490-AD56-E0BF07343A4E}" xr6:coauthVersionLast="31" xr6:coauthVersionMax="31" xr10:uidLastSave="{00000000-0000-0000-0000-000000000000}"/>
  <bookViews>
    <workbookView xWindow="0" yWindow="0" windowWidth="20580" windowHeight="969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Outputs'!$A$2:$J$40</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<sst xmlns="http://schemas.openxmlformats.org/spreadsheetml/2006/main" count="262" uniqueCount="130">
  <si>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</si>
  <si>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</si>
  <si>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</si>
  <si>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</si>
  <si>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</si>
  <si>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</si>
  <si>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</si>
  <si>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</si>
  <si>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</si>
  <si>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</si>
  <si>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</si>
  <si>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</si>
  <si>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</si>
  <si>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</si>
  <si>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</si>
  <si>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</si>
  <si>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</si>
  <si>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</si>
  <si>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</si>
  <si>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</si>
  <si>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</si>
  <si>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</si>
  <si>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</si>
  <si>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</si>
  <si>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</si>
  <si>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</si>
  <si>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</si>
  <si>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</si>
  <si>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</si>
  <si>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</si>
  <si>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</si>
  <si>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</si>
  <si>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</si>
  <si>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</si>
  <si>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</si>
  <si>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</si>
  <si>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</si>
  <si>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</si>
  <si>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</si>
  <si>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</si>
  <si>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</si>
  <si>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</si>
  <si>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</si>
  <si>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</si>
  <si>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</si>
  <si>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</si>
  <si>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</si>
  <si>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</si>
  <si>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</si>
  <si>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</si>
  <si>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</si>
  <si>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</si>
  <si>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</si>
  <si>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</si>
  <si>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</si>
  <si>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</si>
  <si>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</si>
  <si>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</si>
  <si>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</si>
  <si>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</si>
  <si>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</si>
  <si>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</si>
  <si>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</si>
  <si>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</si>
  <si>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</si>
  <si>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</si>
  <si>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</si>
  <si>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</si>
  <si>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</si>
  <si>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</si>
  <si>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</si>
  <si>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</si>
  <si>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</si>
  <si>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</si>
  <si>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</si>
  <si>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</si>
  <si>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</si>
  <si>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</si>
  <si>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</si>
  <si>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</si>
  <si>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</si>
  <si>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</si>
  <si>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</si>
  <si>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</si>
  <si>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</si>
  <si>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</si>
  <si>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</si>
  <si>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</si>
  <si>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</si>
  <si>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</si>
  <si>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</si>
  <si>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</si>
  <si>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</si>
  <si>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</si>
  <si>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</si>
  <si>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</si>
  <si>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</si>
  <si>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</si>
  <si>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</si>
  <si>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</si>
  <si>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</si>
  <si>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</si>
  <si>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</si>
  <si>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</si>
  <si>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</si>
  <si>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</si>
  <si>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</si>
  <si>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</si>
  <si>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</si>
  <si>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</si>
  <si>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</si>
  <si>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</si>
  <si>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</si>
  <si>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</si>
  <si>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</si>
  <si>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</si>
  <si>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</si>
  <si>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</si>
  <si>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</si>
  <si>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</si>
  <si>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</si>
  <si>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</si>
  <si>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</si>
  <si>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</si>
  <si>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</si>
  <si>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</si>
  <si>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</si>
  <si>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</si>
  <si>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</si>
  <si>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Broadway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</si>
</sst>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8" zoomScaleNormal="100" workbookViewId="0">
      <selection activeCell="L36" sqref="L36"/>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1.7</v>
      </c>
    </row>
    <row r="17" spans="1:3" x14ac:dyDescent="0.25">
      <c r="A17" s="107" t="s">
        <v>95</v>
      </c>
      <c r="B17" s="57">
        <v>24</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17150</v>
      </c>
    </row>
    <row r="23" spans="1:3" ht="30" x14ac:dyDescent="0.25">
      <c r="A23" s="118" t="s">
        <v>101</v>
      </c>
      <c r="B23" s="120">
        <v>18080</v>
      </c>
    </row>
    <row r="24" spans="1:3" ht="30" x14ac:dyDescent="0.25">
      <c r="A24" s="118" t="s">
        <v>102</v>
      </c>
      <c r="B24" s="120">
        <v>20454</v>
      </c>
    </row>
    <row r="27" spans="1:3" ht="18.75" x14ac:dyDescent="0.3">
      <c r="A27" s="100" t="s">
        <v>55</v>
      </c>
      <c r="B27" s="101"/>
    </row>
    <row r="29" spans="1:3" x14ac:dyDescent="0.25">
      <c r="A29" s="108" t="s">
        <v>53</v>
      </c>
    </row>
    <row r="30" spans="1:3" x14ac:dyDescent="0.25">
      <c r="A30" s="105" t="s">
        <v>112</v>
      </c>
      <c r="B30" s="114">
        <f>'Benefit Calculations'!M37</f>
        <v>3360.1506875331997</v>
      </c>
    </row>
    <row r="31" spans="1:3" x14ac:dyDescent="0.25">
      <c r="A31" s="105" t="s">
        <v>113</v>
      </c>
      <c r="B31" s="114">
        <f>'Benefit Calculations'!Q37</f>
        <v>282.08027831913301</v>
      </c>
      <c r="C31" s="109"/>
    </row>
    <row r="32" spans="1:3" x14ac:dyDescent="0.25">
      <c r="A32" s="110"/>
      <c r="B32" s="111"/>
      <c r="C32" s="109"/>
    </row>
    <row r="33" spans="1:9" x14ac:dyDescent="0.25">
      <c r="A33" s="108" t="s">
        <v>94</v>
      </c>
      <c r="B33" s="111"/>
      <c r="C33" s="109"/>
    </row>
    <row r="34" spans="1:9" x14ac:dyDescent="0.25">
      <c r="A34" s="105" t="s">
        <v>114</v>
      </c>
      <c r="B34" s="114">
        <f>$B$30+$B$31</f>
        <v>3642.2309658523327</v>
      </c>
      <c r="C34" s="109"/>
    </row>
    <row r="35" spans="1:9" x14ac:dyDescent="0.25">
      <c r="I35" s="112"/>
    </row>
    <row r="36" spans="1:9" x14ac:dyDescent="0.25">
      <c r="A36" s="108" t="s">
        <v>107</v>
      </c>
    </row>
    <row r="37" spans="1:9" x14ac:dyDescent="0.25">
      <c r="A37" s="105" t="s">
        <v>116</v>
      </c>
      <c r="B37" s="115">
        <f>'Benefit Calculations'!K37</f>
        <v>1.2817432103810322</v>
      </c>
    </row>
    <row r="38" spans="1:9" x14ac:dyDescent="0.25">
      <c r="A38" s="105" t="s">
        <v>117</v>
      </c>
      <c r="B38" s="115">
        <f>'Benefit Calculations'!O37</f>
        <v>0.42407657041652569</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17150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17279.869297053639</v>
      </c>
      <c r="H5" s="79">
        <f>$C$9</f>
        <v>7.5725537640605189E-3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17410.722036341518</v>
      </c>
      <c r="H6" s="79">
        <f t="shared" ref="H6:H11" si="7">$C$9</f>
        <v>7.5725537640605189E-3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17542.565665032827</v>
      </c>
      <c r="H7" s="79">
        <f t="shared" si="7"/>
        <v>7.5725537640605189E-3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17675.407686690851</v>
      </c>
      <c r="H8" s="79">
        <f t="shared" si="7"/>
        <v>7.5725537640605189E-3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7.5725537640605189E-3</v>
      </c>
      <c r="F9" s="70">
        <f t="shared" si="2"/>
        <v>2023</v>
      </c>
      <c r="G9" s="80">
        <f t="shared" si="6"/>
        <v>17809.255661700005</v>
      </c>
      <c r="H9" s="79">
        <f t="shared" si="7"/>
        <v>7.5725537640605189E-3</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4.9470808929799048E-3</v>
      </c>
      <c r="F10" s="70">
        <f t="shared" si="2"/>
        <v>2024</v>
      </c>
      <c r="G10" s="80">
        <f t="shared" si="6"/>
        <v>17944.117207696127</v>
      </c>
      <c r="H10" s="79">
        <f t="shared" si="7"/>
        <v>7.5725537640605189E-3</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6.5465313518771051E-3</v>
      </c>
      <c r="F11" s="70">
        <f t="shared" si="2"/>
        <v>2025</v>
      </c>
      <c r="G11" s="80">
        <f>'Inputs &amp; Outputs'!$B$23</f>
        <v>18080</v>
      </c>
      <c r="H11" s="79">
        <f t="shared" si="7"/>
        <v>7.5725537640605189E-3</v>
      </c>
      <c r="I11" s="70">
        <f>IF(AND(F11&gt;='Inputs &amp; Outputs'!B$13,F11&lt;'Inputs &amp; Outputs'!B$13+'Inputs &amp; Outputs'!B$19),1,0)</f>
        <v>1</v>
      </c>
      <c r="J11" s="71">
        <f>I11*'Inputs &amp; Outputs'!B$16*'Benefit Calculations'!G11*('Benefit Calculations'!C$4-'Benefit Calculations'!C$5)</f>
        <v>213.28332948766547</v>
      </c>
      <c r="K11" s="89">
        <f t="shared" si="3"/>
        <v>6.1127252758859309E-2</v>
      </c>
      <c r="L11" s="72">
        <f>K11*'Assumed Values'!$C$8</f>
        <v>458.94341371351567</v>
      </c>
      <c r="M11" s="73">
        <f t="shared" si="0"/>
        <v>285.806892429725</v>
      </c>
      <c r="N11" s="88">
        <f>I11*'Inputs &amp; Outputs'!B$16*'Benefit Calculations'!G11*('Benefit Calculations'!D$4-'Benefit Calculations'!D$5)</f>
        <v>70.566757961806402</v>
      </c>
      <c r="O11" s="89">
        <f t="shared" si="4"/>
        <v>2.0224515721253535E-2</v>
      </c>
      <c r="P11" s="72">
        <f>ABS(O11*'Assumed Values'!$C$7)</f>
        <v>38.527702448987981</v>
      </c>
      <c r="Q11" s="73">
        <f t="shared" si="1"/>
        <v>23.993116755513594</v>
      </c>
      <c r="T11" s="85">
        <f t="shared" si="5"/>
        <v>5.5453665666793023E-2</v>
      </c>
      <c r="U11" s="86">
        <f>T11*'Assumed Values'!$D$8</f>
        <v>0</v>
      </c>
    </row>
    <row r="12" spans="2:21" x14ac:dyDescent="0.25">
      <c r="B12" s="27"/>
      <c r="C12" s="68"/>
      <c r="F12" s="70">
        <f t="shared" si="2"/>
        <v>2026</v>
      </c>
      <c r="G12" s="80">
        <f t="shared" si="6"/>
        <v>18169.443222545076</v>
      </c>
      <c r="H12" s="79">
        <f>$C$10</f>
        <v>4.9470808929799048E-3</v>
      </c>
      <c r="I12" s="70">
        <f>IF(AND(F12&gt;='Inputs &amp; Outputs'!B$13,F12&lt;'Inputs &amp; Outputs'!B$13+'Inputs &amp; Outputs'!B$19),1,0)</f>
        <v>1</v>
      </c>
      <c r="J12" s="71">
        <f>I12*'Inputs &amp; Outputs'!B$16*'Benefit Calculations'!G12*('Benefit Calculations'!C$4-'Benefit Calculations'!C$5)</f>
        <v>214.33845937176503</v>
      </c>
      <c r="K12" s="89">
        <f t="shared" si="3"/>
        <v>6.142965422302301E-2</v>
      </c>
      <c r="L12" s="72">
        <f>K12*'Assumed Values'!$C$8</f>
        <v>461.21384390645676</v>
      </c>
      <c r="M12" s="73">
        <f t="shared" si="0"/>
        <v>268.43065630499632</v>
      </c>
      <c r="N12" s="88">
        <f>I12*'Inputs &amp; Outputs'!B$16*'Benefit Calculations'!G12*('Benefit Calculations'!D$4-'Benefit Calculations'!D$5)</f>
        <v>70.915857421798805</v>
      </c>
      <c r="O12" s="89">
        <f t="shared" si="4"/>
        <v>2.0324568036547922E-2</v>
      </c>
      <c r="P12" s="72">
        <f>ABS(O12*'Assumed Values'!$C$7)</f>
        <v>38.718302109623792</v>
      </c>
      <c r="Q12" s="73">
        <f t="shared" si="1"/>
        <v>22.534404341100782</v>
      </c>
      <c r="T12" s="85">
        <f t="shared" si="5"/>
        <v>5.5727999436658911E-2</v>
      </c>
      <c r="U12" s="86">
        <f>T12*'Assumed Values'!$D$8</f>
        <v>0</v>
      </c>
    </row>
    <row r="13" spans="2:21" x14ac:dyDescent="0.25">
      <c r="B13" s="27"/>
      <c r="C13" s="68"/>
      <c r="F13" s="70">
        <f t="shared" si="2"/>
        <v>2027</v>
      </c>
      <c r="G13" s="80">
        <f t="shared" si="6"/>
        <v>18259.328927947412</v>
      </c>
      <c r="H13" s="79">
        <f t="shared" ref="H13:H36" si="8">$C$10</f>
        <v>4.9470808929799048E-3</v>
      </c>
      <c r="I13" s="70">
        <f>IF(AND(F13&gt;='Inputs &amp; Outputs'!B$13,F13&lt;'Inputs &amp; Outputs'!B$13+'Inputs &amp; Outputs'!B$19),1,0)</f>
        <v>1</v>
      </c>
      <c r="J13" s="71">
        <f>I13*'Inputs &amp; Outputs'!B$16*'Benefit Calculations'!G13*('Benefit Calculations'!C$4-'Benefit Calculations'!C$5)</f>
        <v>215.39880906875382</v>
      </c>
      <c r="K13" s="89">
        <f t="shared" si="3"/>
        <v>6.173355169169209E-2</v>
      </c>
      <c r="L13" s="72">
        <f>K13*'Assumed Values'!$C$8</f>
        <v>463.49550610122424</v>
      </c>
      <c r="M13" s="73">
        <f t="shared" si="0"/>
        <v>252.11084530457271</v>
      </c>
      <c r="N13" s="88">
        <f>I13*'Inputs &amp; Outputs'!B$16*'Benefit Calculations'!G13*('Benefit Calculations'!D$4-'Benefit Calculations'!D$5)</f>
        <v>71.266683905059466</v>
      </c>
      <c r="O13" s="89">
        <f t="shared" si="4"/>
        <v>2.0425115318739594E-2</v>
      </c>
      <c r="P13" s="72">
        <f>ABS(O13*'Assumed Values'!$C$7)</f>
        <v>38.90984468219893</v>
      </c>
      <c r="Q13" s="73">
        <f t="shared" si="1"/>
        <v>21.164377441356372</v>
      </c>
      <c r="T13" s="85">
        <f t="shared" si="5"/>
        <v>5.6003690357875995E-2</v>
      </c>
      <c r="U13" s="86">
        <f>T13*'Assumed Values'!$D$8</f>
        <v>0</v>
      </c>
    </row>
    <row r="14" spans="2:21" x14ac:dyDescent="0.25">
      <c r="B14" s="27"/>
      <c r="C14" s="68"/>
      <c r="F14" s="70">
        <f t="shared" si="2"/>
        <v>2028</v>
      </c>
      <c r="G14" s="80">
        <f t="shared" si="6"/>
        <v>18349.659305205496</v>
      </c>
      <c r="H14" s="79">
        <f t="shared" si="8"/>
        <v>4.9470808929799048E-3</v>
      </c>
      <c r="I14" s="70">
        <f>IF(AND(F14&gt;='Inputs &amp; Outputs'!B$13,F14&lt;'Inputs &amp; Outputs'!B$13+'Inputs &amp; Outputs'!B$19),1,0)</f>
        <v>1</v>
      </c>
      <c r="J14" s="71">
        <f>I14*'Inputs &amp; Outputs'!B$16*'Benefit Calculations'!G14*('Benefit Calculations'!C$4-'Benefit Calculations'!C$5)</f>
        <v>216.4644044014685</v>
      </c>
      <c r="K14" s="89">
        <f t="shared" si="3"/>
        <v>6.2038952565721846E-2</v>
      </c>
      <c r="L14" s="72">
        <f>K14*'Assumed Values'!$C$8</f>
        <v>465.78845586343959</v>
      </c>
      <c r="M14" s="73">
        <f t="shared" si="0"/>
        <v>236.78323182270276</v>
      </c>
      <c r="N14" s="88">
        <f>I14*'Inputs &amp; Outputs'!B$16*'Benefit Calculations'!G14*('Benefit Calculations'!D$4-'Benefit Calculations'!D$5)</f>
        <v>71.619245955312223</v>
      </c>
      <c r="O14" s="89">
        <f t="shared" si="4"/>
        <v>2.0526160016469841E-2</v>
      </c>
      <c r="P14" s="72">
        <f>ABS(O14*'Assumed Values'!$C$7)</f>
        <v>39.102334831375046</v>
      </c>
      <c r="Q14" s="73">
        <f t="shared" si="1"/>
        <v>19.877644232344224</v>
      </c>
      <c r="T14" s="85">
        <f t="shared" si="5"/>
        <v>5.6280745144381805E-2</v>
      </c>
      <c r="U14" s="86">
        <f>T14*'Assumed Values'!$D$8</f>
        <v>0</v>
      </c>
    </row>
    <row r="15" spans="2:21" x14ac:dyDescent="0.25">
      <c r="B15" s="27"/>
      <c r="C15" s="69"/>
      <c r="F15" s="70">
        <f t="shared" si="2"/>
        <v>2029</v>
      </c>
      <c r="G15" s="80">
        <f t="shared" si="6"/>
        <v>18440.436554146971</v>
      </c>
      <c r="H15" s="79">
        <f t="shared" si="8"/>
        <v>4.9470808929799048E-3</v>
      </c>
      <c r="I15" s="70">
        <f>IF(AND(F15&gt;='Inputs &amp; Outputs'!B$13,F15&lt;'Inputs &amp; Outputs'!B$13+'Inputs &amp; Outputs'!B$19),1,0)</f>
        <v>1</v>
      </c>
      <c r="J15" s="71">
        <f>I15*'Inputs &amp; Outputs'!B$16*'Benefit Calculations'!G15*('Benefit Calculations'!C$4-'Benefit Calculations'!C$5)</f>
        <v>217.53527132049331</v>
      </c>
      <c r="K15" s="89">
        <f t="shared" si="3"/>
        <v>6.2345864282580224E-2</v>
      </c>
      <c r="L15" s="72">
        <f>K15*'Assumed Values'!$C$8</f>
        <v>468.09274903361234</v>
      </c>
      <c r="M15" s="73">
        <f t="shared" si="0"/>
        <v>222.38749310713169</v>
      </c>
      <c r="N15" s="88">
        <f>I15*'Inputs &amp; Outputs'!B$16*'Benefit Calculations'!G15*('Benefit Calculations'!D$4-'Benefit Calculations'!D$5)</f>
        <v>71.973552158547378</v>
      </c>
      <c r="O15" s="89">
        <f t="shared" si="4"/>
        <v>2.0627704590493567E-2</v>
      </c>
      <c r="P15" s="72">
        <f>ABS(O15*'Assumed Values'!$C$7)</f>
        <v>39.295777244890246</v>
      </c>
      <c r="Q15" s="73">
        <f t="shared" si="1"/>
        <v>18.669140697498602</v>
      </c>
      <c r="T15" s="85">
        <f t="shared" si="5"/>
        <v>5.6559170543328263E-2</v>
      </c>
      <c r="U15" s="86">
        <f>T15*'Assumed Values'!$D$8</f>
        <v>0</v>
      </c>
    </row>
    <row r="16" spans="2:21" x14ac:dyDescent="0.25">
      <c r="B16" s="27"/>
      <c r="C16" s="69"/>
      <c r="F16" s="70">
        <f t="shared" si="2"/>
        <v>2030</v>
      </c>
      <c r="G16" s="80">
        <f t="shared" si="6"/>
        <v>18531.662885482197</v>
      </c>
      <c r="H16" s="79">
        <f t="shared" si="8"/>
        <v>4.9470808929799048E-3</v>
      </c>
      <c r="I16" s="70">
        <f>IF(AND(F16&gt;='Inputs &amp; Outputs'!B$13,F16&lt;'Inputs &amp; Outputs'!B$13+'Inputs &amp; Outputs'!B$19),1,0)</f>
        <v>1</v>
      </c>
      <c r="J16" s="71">
        <f>I16*'Inputs &amp; Outputs'!B$16*'Benefit Calculations'!G16*('Benefit Calculations'!C$4-'Benefit Calculations'!C$5)</f>
        <v>218.6114359047921</v>
      </c>
      <c r="K16" s="89">
        <f t="shared" si="3"/>
        <v>6.2654294316528886E-2</v>
      </c>
      <c r="L16" s="72">
        <f>K16*'Assumed Values'!$C$8</f>
        <v>470.40844172849887</v>
      </c>
      <c r="M16" s="73">
        <f t="shared" si="0"/>
        <v>208.86697385525204</v>
      </c>
      <c r="N16" s="88">
        <f>I16*'Inputs &amp; Outputs'!B$16*'Benefit Calculations'!G16*('Benefit Calculations'!D$4-'Benefit Calculations'!D$5)</f>
        <v>72.329611143230821</v>
      </c>
      <c r="O16" s="89">
        <f t="shared" si="4"/>
        <v>2.0729751513739233E-2</v>
      </c>
      <c r="P16" s="72">
        <f>ABS(O16*'Assumed Values'!$C$7)</f>
        <v>39.490176633673236</v>
      </c>
      <c r="Q16" s="73">
        <f t="shared" si="1"/>
        <v>17.534110697879957</v>
      </c>
      <c r="T16" s="85">
        <f t="shared" si="5"/>
        <v>5.6838973335245943E-2</v>
      </c>
      <c r="U16" s="86">
        <f>T16*'Assumed Values'!$D$8</f>
        <v>0</v>
      </c>
    </row>
    <row r="17" spans="2:21" x14ac:dyDescent="0.25">
      <c r="B17" s="27"/>
      <c r="C17" s="69"/>
      <c r="F17" s="70">
        <f t="shared" si="2"/>
        <v>2031</v>
      </c>
      <c r="G17" s="80">
        <f t="shared" si="6"/>
        <v>18623.34052085811</v>
      </c>
      <c r="H17" s="79">
        <f t="shared" si="8"/>
        <v>4.9470808929799048E-3</v>
      </c>
      <c r="I17" s="70">
        <f>IF(AND(F17&gt;='Inputs &amp; Outputs'!B$13,F17&lt;'Inputs &amp; Outputs'!B$13+'Inputs &amp; Outputs'!B$19),1,0)</f>
        <v>1</v>
      </c>
      <c r="J17" s="71">
        <f>I17*'Inputs &amp; Outputs'!B$16*'Benefit Calculations'!G17*('Benefit Calculations'!C$4-'Benefit Calculations'!C$5)</f>
        <v>219.69292436234358</v>
      </c>
      <c r="K17" s="89">
        <f t="shared" si="3"/>
        <v>6.2964250178805317E-2</v>
      </c>
      <c r="L17" s="72">
        <f>K17*'Assumed Values'!$C$8</f>
        <v>472.73559034247035</v>
      </c>
      <c r="M17" s="73">
        <f t="shared" si="0"/>
        <v>196.16846324372511</v>
      </c>
      <c r="N17" s="88">
        <f>I17*'Inputs &amp; Outputs'!B$16*'Benefit Calculations'!G17*('Benefit Calculations'!D$4-'Benefit Calculations'!D$5)</f>
        <v>72.687431580514158</v>
      </c>
      <c r="O17" s="89">
        <f t="shared" si="4"/>
        <v>2.0832303271369073E-2</v>
      </c>
      <c r="P17" s="72">
        <f>ABS(O17*'Assumed Values'!$C$7)</f>
        <v>39.685537731958085</v>
      </c>
      <c r="Q17" s="73">
        <f t="shared" si="1"/>
        <v>16.468087254101714</v>
      </c>
      <c r="T17" s="85">
        <f t="shared" si="5"/>
        <v>5.712016033420933E-2</v>
      </c>
      <c r="U17" s="86">
        <f>T17*'Assumed Values'!$D$8</f>
        <v>0</v>
      </c>
    </row>
    <row r="18" spans="2:21" x14ac:dyDescent="0.25">
      <c r="F18" s="70">
        <f t="shared" si="2"/>
        <v>2032</v>
      </c>
      <c r="G18" s="80">
        <f t="shared" si="6"/>
        <v>18715.471692912306</v>
      </c>
      <c r="H18" s="79">
        <f t="shared" si="8"/>
        <v>4.9470808929799048E-3</v>
      </c>
      <c r="I18" s="70">
        <f>IF(AND(F18&gt;='Inputs &amp; Outputs'!B$13,F18&lt;'Inputs &amp; Outputs'!B$13+'Inputs &amp; Outputs'!B$19),1,0)</f>
        <v>1</v>
      </c>
      <c r="J18" s="71">
        <f>I18*'Inputs &amp; Outputs'!B$16*'Benefit Calculations'!G18*('Benefit Calculations'!C$4-'Benefit Calculations'!C$5)</f>
        <v>220.77976303077938</v>
      </c>
      <c r="K18" s="89">
        <f t="shared" si="3"/>
        <v>6.327573941780569E-2</v>
      </c>
      <c r="L18" s="72">
        <f>K18*'Assumed Values'!$C$8</f>
        <v>475.07425154888512</v>
      </c>
      <c r="M18" s="73">
        <f t="shared" si="0"/>
        <v>184.24198551405922</v>
      </c>
      <c r="N18" s="88">
        <f>I18*'Inputs &amp; Outputs'!B$16*'Benefit Calculations'!G18*('Benefit Calculations'!D$4-'Benefit Calculations'!D$5)</f>
        <v>73.047022184445893</v>
      </c>
      <c r="O18" s="89">
        <f t="shared" si="4"/>
        <v>2.0935362360839621E-2</v>
      </c>
      <c r="P18" s="72">
        <f>ABS(O18*'Assumed Values'!$C$7)</f>
        <v>39.881865297399479</v>
      </c>
      <c r="Q18" s="73">
        <f t="shared" si="1"/>
        <v>15.466874966262059</v>
      </c>
      <c r="T18" s="85">
        <f t="shared" si="5"/>
        <v>5.7402738388002639E-2</v>
      </c>
      <c r="U18" s="86">
        <f>T18*'Assumed Values'!$D$8</f>
        <v>0</v>
      </c>
    </row>
    <row r="19" spans="2:21" x14ac:dyDescent="0.25">
      <c r="F19" s="70">
        <f t="shared" si="2"/>
        <v>2033</v>
      </c>
      <c r="G19" s="80">
        <f t="shared" si="6"/>
        <v>18808.058645327419</v>
      </c>
      <c r="H19" s="79">
        <f t="shared" si="8"/>
        <v>4.9470808929799048E-3</v>
      </c>
      <c r="I19" s="70">
        <f>IF(AND(F19&gt;='Inputs &amp; Outputs'!B$13,F19&lt;'Inputs &amp; Outputs'!B$13+'Inputs &amp; Outputs'!B$19),1,0)</f>
        <v>1</v>
      </c>
      <c r="J19" s="71">
        <f>I19*'Inputs &amp; Outputs'!B$16*'Benefit Calculations'!G19*('Benefit Calculations'!C$4-'Benefit Calculations'!C$5)</f>
        <v>221.8719783780256</v>
      </c>
      <c r="K19" s="89">
        <f t="shared" si="3"/>
        <v>6.3588769619268695E-2</v>
      </c>
      <c r="L19" s="72">
        <f>K19*'Assumed Values'!$C$8</f>
        <v>477.42448230146937</v>
      </c>
      <c r="M19" s="73">
        <f t="shared" si="0"/>
        <v>173.04060328998176</v>
      </c>
      <c r="N19" s="88">
        <f>I19*'Inputs &amp; Outputs'!B$16*'Benefit Calculations'!G19*('Benefit Calculations'!D$4-'Benefit Calculations'!D$5)</f>
        <v>73.408391712183658</v>
      </c>
      <c r="O19" s="89">
        <f t="shared" si="4"/>
        <v>2.1038931291962548E-2</v>
      </c>
      <c r="P19" s="72">
        <f>ABS(O19*'Assumed Values'!$C$7)</f>
        <v>40.079164111188653</v>
      </c>
      <c r="Q19" s="73">
        <f t="shared" si="1"/>
        <v>14.526533502693239</v>
      </c>
      <c r="T19" s="85">
        <f t="shared" si="5"/>
        <v>5.7686714378286652E-2</v>
      </c>
      <c r="U19" s="86">
        <f>T19*'Assumed Values'!$D$8</f>
        <v>0</v>
      </c>
    </row>
    <row r="20" spans="2:21" x14ac:dyDescent="0.25">
      <c r="F20" s="70">
        <f t="shared" si="2"/>
        <v>2034</v>
      </c>
      <c r="G20" s="80">
        <f t="shared" si="6"/>
        <v>18901.103632885763</v>
      </c>
      <c r="H20" s="79">
        <f t="shared" si="8"/>
        <v>4.9470808929799048E-3</v>
      </c>
      <c r="I20" s="70">
        <f>IF(AND(F20&gt;='Inputs &amp; Outputs'!B$13,F20&lt;'Inputs &amp; Outputs'!B$13+'Inputs &amp; Outputs'!B$19),1,0)</f>
        <v>1</v>
      </c>
      <c r="J20" s="71">
        <f>I20*'Inputs &amp; Outputs'!B$16*'Benefit Calculations'!G20*('Benefit Calculations'!C$4-'Benefit Calculations'!C$5)</f>
        <v>222.96959700294718</v>
      </c>
      <c r="K20" s="89">
        <f t="shared" si="3"/>
        <v>6.3903348406460281E-2</v>
      </c>
      <c r="L20" s="72">
        <f>K20*'Assumed Values'!$C$8</f>
        <v>479.78633983570381</v>
      </c>
      <c r="M20" s="73">
        <f t="shared" si="0"/>
        <v>162.52023285254896</v>
      </c>
      <c r="N20" s="88">
        <f>I20*'Inputs &amp; Outputs'!B$16*'Benefit Calculations'!G20*('Benefit Calculations'!D$4-'Benefit Calculations'!D$5)</f>
        <v>73.771548964207383</v>
      </c>
      <c r="O20" s="89">
        <f t="shared" si="4"/>
        <v>2.1143012586965732E-2</v>
      </c>
      <c r="P20" s="72">
        <f>ABS(O20*'Assumed Values'!$C$7)</f>
        <v>40.27743897816972</v>
      </c>
      <c r="Q20" s="73">
        <f t="shared" si="1"/>
        <v>13.643362092547333</v>
      </c>
      <c r="T20" s="85">
        <f t="shared" si="5"/>
        <v>5.7972095220766268E-2</v>
      </c>
      <c r="U20" s="86">
        <f>T20*'Assumed Values'!$D$8</f>
        <v>0</v>
      </c>
    </row>
    <row r="21" spans="2:21" x14ac:dyDescent="0.25">
      <c r="F21" s="70">
        <f t="shared" si="2"/>
        <v>2035</v>
      </c>
      <c r="G21" s="80">
        <f t="shared" si="6"/>
        <v>18994.608921524246</v>
      </c>
      <c r="H21" s="79">
        <f t="shared" si="8"/>
        <v>4.9470808929799048E-3</v>
      </c>
      <c r="I21" s="70">
        <f>IF(AND(F21&gt;='Inputs &amp; Outputs'!B$13,F21&lt;'Inputs &amp; Outputs'!B$13+'Inputs &amp; Outputs'!B$19),1,0)</f>
        <v>1</v>
      </c>
      <c r="J21" s="71">
        <f>I21*'Inputs &amp; Outputs'!B$16*'Benefit Calculations'!G21*('Benefit Calculations'!C$4-'Benefit Calculations'!C$5)</f>
        <v>224.07264563599591</v>
      </c>
      <c r="K21" s="89">
        <f t="shared" si="3"/>
        <v>6.4219483440359326E-2</v>
      </c>
      <c r="L21" s="72">
        <f>K21*'Assumed Values'!$C$8</f>
        <v>482.15988167021783</v>
      </c>
      <c r="M21" s="73">
        <f t="shared" si="0"/>
        <v>152.63947064599668</v>
      </c>
      <c r="N21" s="88">
        <f>I21*'Inputs &amp; Outputs'!B$16*'Benefit Calculations'!G21*('Benefit Calculations'!D$4-'Benefit Calculations'!D$5)</f>
        <v>74.136502784533747</v>
      </c>
      <c r="O21" s="89">
        <f t="shared" si="4"/>
        <v>2.124760878055474E-2</v>
      </c>
      <c r="P21" s="72">
        <f>ABS(O21*'Assumed Values'!$C$7)</f>
        <v>40.476694726956779</v>
      </c>
      <c r="Q21" s="73">
        <f t="shared" si="1"/>
        <v>12.813884961188204</v>
      </c>
      <c r="T21" s="85">
        <f t="shared" si="5"/>
        <v>5.8258887865358933E-2</v>
      </c>
      <c r="U21" s="86">
        <f>T21*'Assumed Values'!$D$8</f>
        <v>0</v>
      </c>
    </row>
    <row r="22" spans="2:21" x14ac:dyDescent="0.25">
      <c r="F22" s="70">
        <f t="shared" si="2"/>
        <v>2036</v>
      </c>
      <c r="G22" s="80">
        <f t="shared" si="6"/>
        <v>19088.576788389546</v>
      </c>
      <c r="H22" s="79">
        <f t="shared" si="8"/>
        <v>4.9470808929799048E-3</v>
      </c>
      <c r="I22" s="70">
        <f>IF(AND(F22&gt;='Inputs &amp; Outputs'!B$13,F22&lt;'Inputs &amp; Outputs'!B$13+'Inputs &amp; Outputs'!B$19),1,0)</f>
        <v>1</v>
      </c>
      <c r="J22" s="71">
        <f>I22*'Inputs &amp; Outputs'!B$16*'Benefit Calculations'!G22*('Benefit Calculations'!C$4-'Benefit Calculations'!C$5)</f>
        <v>225.18115113986121</v>
      </c>
      <c r="K22" s="89">
        <f t="shared" si="3"/>
        <v>6.4537182419844172E-2</v>
      </c>
      <c r="L22" s="72">
        <f>K22*'Assumed Values'!$C$8</f>
        <v>484.54516560819002</v>
      </c>
      <c r="M22" s="73">
        <f t="shared" si="0"/>
        <v>143.35943033153652</v>
      </c>
      <c r="N22" s="88">
        <f>I22*'Inputs &amp; Outputs'!B$16*'Benefit Calculations'!G22*('Benefit Calculations'!D$4-'Benefit Calculations'!D$5)</f>
        <v>74.503262060931476</v>
      </c>
      <c r="O22" s="89">
        <f t="shared" si="4"/>
        <v>2.1352722419974539E-2</v>
      </c>
      <c r="P22" s="72">
        <f>ABS(O22*'Assumed Values'!$C$7)</f>
        <v>40.676936210051494</v>
      </c>
      <c r="Q22" s="73">
        <f t="shared" si="1"/>
        <v>12.034837651069665</v>
      </c>
      <c r="T22" s="85">
        <f t="shared" si="5"/>
        <v>5.8547099296363918E-2</v>
      </c>
      <c r="U22" s="86">
        <f>T22*'Assumed Values'!$D$8</f>
        <v>0</v>
      </c>
    </row>
    <row r="23" spans="2:21" x14ac:dyDescent="0.25">
      <c r="F23" s="70">
        <f t="shared" si="2"/>
        <v>2037</v>
      </c>
      <c r="G23" s="80">
        <f t="shared" si="6"/>
        <v>19183.009521893568</v>
      </c>
      <c r="H23" s="79">
        <f t="shared" si="8"/>
        <v>4.9470808929799048E-3</v>
      </c>
      <c r="I23" s="70">
        <f>IF(AND(F23&gt;='Inputs &amp; Outputs'!B$13,F23&lt;'Inputs &amp; Outputs'!B$13+'Inputs &amp; Outputs'!B$19),1,0)</f>
        <v>1</v>
      </c>
      <c r="J23" s="71">
        <f>I23*'Inputs &amp; Outputs'!B$16*'Benefit Calculations'!G23*('Benefit Calculations'!C$4-'Benefit Calculations'!C$5)</f>
        <v>226.29514051012444</v>
      </c>
      <c r="K23" s="89">
        <f t="shared" si="3"/>
        <v>6.485645308188015E-2</v>
      </c>
      <c r="L23" s="72">
        <f>K23*'Assumed Values'!$C$8</f>
        <v>486.94224973875617</v>
      </c>
      <c r="M23" s="73">
        <f t="shared" si="0"/>
        <v>134.64358974781135</v>
      </c>
      <c r="N23" s="88">
        <f>I23*'Inputs &amp; Outputs'!B$16*'Benefit Calculations'!G23*('Benefit Calculations'!D$4-'Benefit Calculations'!D$5)</f>
        <v>74.871835725137785</v>
      </c>
      <c r="O23" s="89">
        <f t="shared" si="4"/>
        <v>2.1458356065071502E-2</v>
      </c>
      <c r="P23" s="72">
        <f>ABS(O23*'Assumed Values'!$C$7)</f>
        <v>40.87816830396121</v>
      </c>
      <c r="Q23" s="73">
        <f t="shared" si="1"/>
        <v>11.303154174264851</v>
      </c>
      <c r="T23" s="85">
        <f t="shared" si="5"/>
        <v>5.8836736532632355E-2</v>
      </c>
      <c r="U23" s="86">
        <f>T23*'Assumed Values'!$D$8</f>
        <v>0</v>
      </c>
    </row>
    <row r="24" spans="2:21" x14ac:dyDescent="0.25">
      <c r="F24" s="70">
        <f t="shared" si="2"/>
        <v>2038</v>
      </c>
      <c r="G24" s="80">
        <f t="shared" si="6"/>
        <v>19277.909421769178</v>
      </c>
      <c r="H24" s="79">
        <f t="shared" si="8"/>
        <v>4.9470808929799048E-3</v>
      </c>
      <c r="I24" s="70">
        <f>IF(AND(F24&gt;='Inputs &amp; Outputs'!B$13,F24&lt;'Inputs &amp; Outputs'!B$13+'Inputs &amp; Outputs'!B$19),1,0)</f>
        <v>1</v>
      </c>
      <c r="J24" s="71">
        <f>I24*'Inputs &amp; Outputs'!B$16*'Benefit Calculations'!G24*('Benefit Calculations'!C$4-'Benefit Calculations'!C$5)</f>
        <v>227.41464087591629</v>
      </c>
      <c r="K24" s="89">
        <f t="shared" si="3"/>
        <v>6.5177303201707962E-2</v>
      </c>
      <c r="L24" s="72">
        <f>K24*'Assumed Values'!$C$8</f>
        <v>489.35119243842337</v>
      </c>
      <c r="M24" s="73">
        <f t="shared" si="0"/>
        <v>126.45764717571492</v>
      </c>
      <c r="N24" s="88">
        <f>I24*'Inputs &amp; Outputs'!B$16*'Benefit Calculations'!G24*('Benefit Calculations'!D$4-'Benefit Calculations'!D$5)</f>
        <v>75.242232753075939</v>
      </c>
      <c r="O24" s="89">
        <f t="shared" si="4"/>
        <v>2.1564512288355771E-2</v>
      </c>
      <c r="P24" s="72">
        <f>ABS(O24*'Assumed Values'!$C$7)</f>
        <v>41.080395909317744</v>
      </c>
      <c r="Q24" s="73">
        <f t="shared" si="1"/>
        <v>10.615954946084821</v>
      </c>
      <c r="T24" s="85">
        <f t="shared" si="5"/>
        <v>5.9127806627738241E-2</v>
      </c>
      <c r="U24" s="86">
        <f>T24*'Assumed Values'!$D$8</f>
        <v>0</v>
      </c>
    </row>
    <row r="25" spans="2:21" x14ac:dyDescent="0.25">
      <c r="F25" s="70">
        <f t="shared" si="2"/>
        <v>2039</v>
      </c>
      <c r="G25" s="80">
        <f t="shared" si="6"/>
        <v>19373.278799126208</v>
      </c>
      <c r="H25" s="79">
        <f t="shared" si="8"/>
        <v>4.9470808929799048E-3</v>
      </c>
      <c r="I25" s="70">
        <f>IF(AND(F25&gt;='Inputs &amp; Outputs'!B$13,F25&lt;'Inputs &amp; Outputs'!B$13+'Inputs &amp; Outputs'!B$19),1,0)</f>
        <v>1</v>
      </c>
      <c r="J25" s="71">
        <f>I25*'Inputs &amp; Outputs'!B$16*'Benefit Calculations'!G25*('Benefit Calculations'!C$4-'Benefit Calculations'!C$5)</f>
        <v>228.53967950057739</v>
      </c>
      <c r="K25" s="89">
        <f t="shared" si="3"/>
        <v>6.5499740593033082E-2</v>
      </c>
      <c r="L25" s="72">
        <f>K25*'Assumed Values'!$C$8</f>
        <v>491.7720523724924</v>
      </c>
      <c r="M25" s="73">
        <f t="shared" si="0"/>
        <v>118.76938634189635</v>
      </c>
      <c r="N25" s="88">
        <f>I25*'Inputs &amp; Outputs'!B$16*'Benefit Calculations'!G25*('Benefit Calculations'!D$4-'Benefit Calculations'!D$5)</f>
        <v>75.614462165073832</v>
      </c>
      <c r="O25" s="89">
        <f t="shared" si="4"/>
        <v>2.167119367506393E-2</v>
      </c>
      <c r="P25" s="72">
        <f>ABS(O25*'Assumed Values'!$C$7)</f>
        <v>41.283623950996784</v>
      </c>
      <c r="Q25" s="73">
        <f t="shared" si="1"/>
        <v>9.970535452298444</v>
      </c>
      <c r="T25" s="85">
        <f t="shared" si="5"/>
        <v>5.9420316670150124E-2</v>
      </c>
      <c r="U25" s="86">
        <f>T25*'Assumed Values'!$D$8</f>
        <v>0</v>
      </c>
    </row>
    <row r="26" spans="2:21" x14ac:dyDescent="0.25">
      <c r="F26" s="70">
        <f t="shared" si="2"/>
        <v>2040</v>
      </c>
      <c r="G26" s="80">
        <f t="shared" si="6"/>
        <v>19469.11997650774</v>
      </c>
      <c r="H26" s="79">
        <f t="shared" si="8"/>
        <v>4.9470808929799048E-3</v>
      </c>
      <c r="I26" s="70">
        <f>IF(AND(F26&gt;='Inputs &amp; Outputs'!B$13,F26&lt;'Inputs &amp; Outputs'!B$13+'Inputs &amp; Outputs'!B$19),1,0)</f>
        <v>1</v>
      </c>
      <c r="J26" s="71">
        <f>I26*'Inputs &amp; Outputs'!B$16*'Benefit Calculations'!G26*('Benefit Calculations'!C$4-'Benefit Calculations'!C$5)</f>
        <v>229.67028378232246</v>
      </c>
      <c r="K26" s="89">
        <f t="shared" si="3"/>
        <v>6.5823773108216022E-2</v>
      </c>
      <c r="L26" s="72">
        <f>K26*'Assumed Values'!$C$8</f>
        <v>494.20488849648586</v>
      </c>
      <c r="M26" s="73">
        <f t="shared" si="0"/>
        <v>111.54854962966289</v>
      </c>
      <c r="N26" s="88">
        <f>I26*'Inputs &amp; Outputs'!B$16*'Benefit Calculations'!G26*('Benefit Calculations'!D$4-'Benefit Calculations'!D$5)</f>
        <v>75.988533026083616</v>
      </c>
      <c r="O26" s="89">
        <f t="shared" si="4"/>
        <v>2.1778402823221906E-2</v>
      </c>
      <c r="P26" s="72">
        <f>ABS(O26*'Assumed Values'!$C$7)</f>
        <v>41.487857378237734</v>
      </c>
      <c r="Q26" s="73">
        <f t="shared" si="1"/>
        <v>9.3643556053526069</v>
      </c>
      <c r="T26" s="85">
        <f t="shared" si="5"/>
        <v>5.971427378340384E-2</v>
      </c>
      <c r="U26" s="86">
        <f>T26*'Assumed Values'!$D$8</f>
        <v>0</v>
      </c>
    </row>
    <row r="27" spans="2:21" x14ac:dyDescent="0.25">
      <c r="F27" s="70">
        <f t="shared" si="2"/>
        <v>2041</v>
      </c>
      <c r="G27" s="80">
        <f t="shared" si="6"/>
        <v>19565.435287946653</v>
      </c>
      <c r="H27" s="79">
        <f t="shared" si="8"/>
        <v>4.9470808929799048E-3</v>
      </c>
      <c r="I27" s="70">
        <f>IF(AND(F27&gt;='Inputs &amp; Outputs'!B$13,F27&lt;'Inputs &amp; Outputs'!B$13+'Inputs &amp; Outputs'!B$19),1,0)</f>
        <v>1</v>
      </c>
      <c r="J27" s="71">
        <f>I27*'Inputs &amp; Outputs'!B$16*'Benefit Calculations'!G27*('Benefit Calculations'!C$4-'Benefit Calculations'!C$5)</f>
        <v>230.80648125490725</v>
      </c>
      <c r="K27" s="89">
        <f t="shared" si="3"/>
        <v>6.6149408638463511E-2</v>
      </c>
      <c r="L27" s="72">
        <f>K27*'Assumed Values'!$C$8</f>
        <v>496.64976005758405</v>
      </c>
      <c r="M27" s="73">
        <f t="shared" si="0"/>
        <v>104.76671899829476</v>
      </c>
      <c r="N27" s="88">
        <f>I27*'Inputs &amp; Outputs'!B$16*'Benefit Calculations'!G27*('Benefit Calculations'!D$4-'Benefit Calculations'!D$5)</f>
        <v>76.364454445902524</v>
      </c>
      <c r="O27" s="89">
        <f t="shared" si="4"/>
        <v>2.1886142343708281E-2</v>
      </c>
      <c r="P27" s="72">
        <f>ABS(O27*'Assumed Values'!$C$7)</f>
        <v>41.693101164764279</v>
      </c>
      <c r="Q27" s="73">
        <f t="shared" si="1"/>
        <v>8.7950297477036585</v>
      </c>
      <c r="T27" s="85">
        <f t="shared" si="5"/>
        <v>6.0009685126275886E-2</v>
      </c>
      <c r="U27" s="86">
        <f>T27*'Assumed Values'!$D$8</f>
        <v>0</v>
      </c>
    </row>
    <row r="28" spans="2:21" x14ac:dyDescent="0.25">
      <c r="F28" s="70">
        <f t="shared" si="2"/>
        <v>2042</v>
      </c>
      <c r="G28" s="80">
        <f t="shared" si="6"/>
        <v>19662.22707902249</v>
      </c>
      <c r="H28" s="79">
        <f t="shared" si="8"/>
        <v>4.9470808929799048E-3</v>
      </c>
      <c r="I28" s="70">
        <f>IF(AND(F28&gt;='Inputs &amp; Outputs'!B$13,F28&lt;'Inputs &amp; Outputs'!B$13+'Inputs &amp; Outputs'!B$19),1,0)</f>
        <v>1</v>
      </c>
      <c r="J28" s="71">
        <f>I28*'Inputs &amp; Outputs'!B$16*'Benefit Calculations'!G28*('Benefit Calculations'!C$4-'Benefit Calculations'!C$5)</f>
        <v>231.94829958829934</v>
      </c>
      <c r="K28" s="89">
        <f t="shared" si="3"/>
        <v>6.6476655114020775E-2</v>
      </c>
      <c r="L28" s="72">
        <f>K28*'Assumed Values'!$C$8</f>
        <v>499.10672659606797</v>
      </c>
      <c r="M28" s="73">
        <f t="shared" si="0"/>
        <v>98.397204142122831</v>
      </c>
      <c r="N28" s="88">
        <f>I28*'Inputs &amp; Outputs'!B$16*'Benefit Calculations'!G28*('Benefit Calculations'!D$4-'Benefit Calculations'!D$5)</f>
        <v>76.742235579394688</v>
      </c>
      <c r="O28" s="89">
        <f t="shared" si="4"/>
        <v>2.1994414860317883E-2</v>
      </c>
      <c r="P28" s="72">
        <f>ABS(O28*'Assumed Values'!$C$7)</f>
        <v>41.899360308905571</v>
      </c>
      <c r="Q28" s="73">
        <f t="shared" si="1"/>
        <v>8.2603172629174892</v>
      </c>
      <c r="T28" s="85">
        <f t="shared" si="5"/>
        <v>6.0306557892957829E-2</v>
      </c>
      <c r="U28" s="86">
        <f>T28*'Assumed Values'!$D$8</f>
        <v>0</v>
      </c>
    </row>
    <row r="29" spans="2:21" x14ac:dyDescent="0.25">
      <c r="F29" s="70">
        <f t="shared" si="2"/>
        <v>2043</v>
      </c>
      <c r="G29" s="80">
        <f t="shared" si="6"/>
        <v>19759.497706918555</v>
      </c>
      <c r="H29" s="79">
        <f t="shared" si="8"/>
        <v>4.9470808929799048E-3</v>
      </c>
      <c r="I29" s="70">
        <f>IF(AND(F29&gt;='Inputs &amp; Outputs'!B$13,F29&lt;'Inputs &amp; Outputs'!B$13+'Inputs &amp; Outputs'!B$19),1,0)</f>
        <v>1</v>
      </c>
      <c r="J29" s="71">
        <f>I29*'Inputs &amp; Outputs'!B$16*'Benefit Calculations'!G29*('Benefit Calculations'!C$4-'Benefit Calculations'!C$5)</f>
        <v>233.0957665893518</v>
      </c>
      <c r="K29" s="89">
        <f t="shared" si="3"/>
        <v>6.6805520504364571E-2</v>
      </c>
      <c r="L29" s="72">
        <f>K29*'Assumed Values'!$C$8</f>
        <v>501.57584794676922</v>
      </c>
      <c r="M29" s="73">
        <f t="shared" si="0"/>
        <v>92.414937449212132</v>
      </c>
      <c r="N29" s="88">
        <f>I29*'Inputs &amp; Outputs'!B$16*'Benefit Calculations'!G29*('Benefit Calculations'!D$4-'Benefit Calculations'!D$5)</f>
        <v>77.121885626714075</v>
      </c>
      <c r="O29" s="89">
        <f t="shared" si="4"/>
        <v>2.2103223009825635E-2</v>
      </c>
      <c r="P29" s="72">
        <f>ABS(O29*'Assumed Values'!$C$7)</f>
        <v>42.106639833717836</v>
      </c>
      <c r="Q29" s="73">
        <f t="shared" si="1"/>
        <v>7.7581137575876822</v>
      </c>
      <c r="T29" s="85">
        <f t="shared" si="5"/>
        <v>6.0604899313231465E-2</v>
      </c>
      <c r="U29" s="86">
        <f>T29*'Assumed Values'!$D$8</f>
        <v>0</v>
      </c>
    </row>
    <row r="30" spans="2:21" x14ac:dyDescent="0.25">
      <c r="F30" s="70">
        <f t="shared" si="2"/>
        <v>2044</v>
      </c>
      <c r="G30" s="80">
        <f t="shared" si="6"/>
        <v>19857.249540479334</v>
      </c>
      <c r="H30" s="79">
        <f t="shared" si="8"/>
        <v>4.9470808929799048E-3</v>
      </c>
      <c r="I30" s="70">
        <f>IF(AND(F30&gt;='Inputs &amp; Outputs'!B$13,F30&lt;'Inputs &amp; Outputs'!B$13+'Inputs &amp; Outputs'!B$19),1,0)</f>
        <v>1</v>
      </c>
      <c r="J30" s="71">
        <f>I30*'Inputs &amp; Outputs'!B$16*'Benefit Calculations'!G30*('Benefit Calculations'!C$4-'Benefit Calculations'!C$5)</f>
        <v>234.24891020248049</v>
      </c>
      <c r="K30" s="89">
        <f t="shared" si="3"/>
        <v>6.7136012818397289E-2</v>
      </c>
      <c r="L30" s="72">
        <f>K30*'Assumed Values'!$C$8</f>
        <v>504.05718424052685</v>
      </c>
      <c r="M30" s="73">
        <f t="shared" si="0"/>
        <v>86.796375346255203</v>
      </c>
      <c r="N30" s="88">
        <f>I30*'Inputs &amp; Outputs'!B$16*'Benefit Calculations'!G30*('Benefit Calculations'!D$4-'Benefit Calculations'!D$5)</f>
        <v>77.503413833528569</v>
      </c>
      <c r="O30" s="89">
        <f t="shared" si="4"/>
        <v>2.2212569442050814E-2</v>
      </c>
      <c r="P30" s="72">
        <f>ABS(O30*'Assumed Values'!$C$7)</f>
        <v>42.314944787106803</v>
      </c>
      <c r="Q30" s="73">
        <f t="shared" si="1"/>
        <v>7.2864427793676709</v>
      </c>
      <c r="T30" s="85">
        <f t="shared" si="5"/>
        <v>6.0904716652644929E-2</v>
      </c>
      <c r="U30" s="86">
        <f>T30*'Assumed Values'!$D$8</f>
        <v>0</v>
      </c>
    </row>
    <row r="31" spans="2:21" x14ac:dyDescent="0.25">
      <c r="F31" s="70">
        <f t="shared" si="2"/>
        <v>2045</v>
      </c>
      <c r="G31" s="80">
        <f>'Inputs &amp; Outputs'!$B$24</f>
        <v>20454</v>
      </c>
      <c r="H31" s="79">
        <f t="shared" si="8"/>
        <v>4.9470808929799048E-3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20555.187592585011</v>
      </c>
      <c r="H32" s="79">
        <f t="shared" si="8"/>
        <v>4.9470808929799048E-3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20656.875768375907</v>
      </c>
      <c r="H33" s="79">
        <f t="shared" si="8"/>
        <v>4.9470808929799048E-3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20759.0670037983</v>
      </c>
      <c r="H34" s="79">
        <f t="shared" si="8"/>
        <v>4.9470808929799048E-3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20861.763787528882</v>
      </c>
      <c r="H35" s="79">
        <f t="shared" si="8"/>
        <v>4.9470808929799048E-3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20964.968620556025</v>
      </c>
      <c r="H36" s="79">
        <f t="shared" si="8"/>
        <v>4.9470808929799048E-3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4472.2189714088699</v>
      </c>
      <c r="K37" s="71">
        <f t="shared" ref="K37:Q37" si="9">SUM(K4:K36)</f>
        <v>1.2817432103810322</v>
      </c>
      <c r="L37" s="74">
        <f t="shared" si="9"/>
        <v>9623.3280235407892</v>
      </c>
      <c r="M37" s="75">
        <f t="shared" si="9"/>
        <v>3360.1506875331997</v>
      </c>
      <c r="N37" s="88">
        <f t="shared" si="9"/>
        <v>1479.6749209874822</v>
      </c>
      <c r="O37" s="88">
        <f t="shared" si="9"/>
        <v>0.42407657041652569</v>
      </c>
      <c r="P37" s="76">
        <f t="shared" si="9"/>
        <v>807.86586664348147</v>
      </c>
      <c r="Q37" s="75">
        <f t="shared" si="9"/>
        <v>282.08027831913301</v>
      </c>
      <c r="T37" s="85">
        <f>SUM(T4:T36)</f>
        <v>1.1627769325663064</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2018-10-25T19:23:32Z</cp:lastPrinted>
  <dcterms:created xsi:type="dcterms:W3CDTF">2012-07-25T15:48:32Z</dcterms:created>
  <dcterms:modified xsi:type="dcterms:W3CDTF">2018-10-25T19:23:37Z</dcterms:modified>
</cp:coreProperties>
</file>