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P:\Infrastructure Planning Branch\Infrastructure Planning &amp; Prioritization\HGAC Coordination\2018 TIP\Dairy Ashford\"/>
    </mc:Choice>
  </mc:AlternateContent>
  <xr:revisionPtr revIDLastSave="0" documentId="10_ncr:100000_{9EBDF375-02EB-4A6B-A590-237586F44168}" xr6:coauthVersionLast="31" xr6:coauthVersionMax="31" xr10:uidLastSave="{00000000-0000-0000-0000-000000000000}"/>
  <bookViews>
    <workbookView xWindow="0" yWindow="0" windowWidth="20265" windowHeight="856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3">'Inputs &amp; Outputs'!$A$2:$K$40</definedName>
    <definedName name="_xlnm.Print_Area" localSheetId="1">'ITS Delay Worksheet'!$A$3:$J$33</definedName>
  </definedNames>
  <calcPr calcId="179017"/>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<sst xmlns="http://schemas.openxmlformats.org/spreadsheetml/2006/main" count="262" uniqueCount="130">
  <si>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</si>
  <si>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</si>
  <si>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</si>
  <si>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</si>
  <si>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</si>
  <si>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</si>
  <si>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</si>
  <si>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</si>
  <si>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</si>
  <si>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</si>
  <si>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</si>
  <si>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</si>
  <si>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</si>
  <si>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</si>
  <si>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</si>
  <si>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</si>
  <si>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</si>
  <si>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</si>
  <si>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</si>
  <si>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</si>
  <si>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</si>
  <si>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</si>
  <si>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</si>
  <si>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</si>
  <si>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</si>
  <si>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</si>
  <si>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</si>
  <si>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</si>
  <si>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</si>
  <si>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</si>
  <si>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</si>
  <si>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</si>
  <si>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</si>
  <si>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</si>
  <si>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</si>
  <si>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</si>
  <si>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</si>
  <si>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</si>
  <si>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</si>
  <si>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</si>
  <si>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</si>
  <si>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</si>
  <si>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</si>
  <si>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</si>
  <si>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</si>
  <si>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</si>
  <si>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</si>
  <si>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</si>
  <si>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</si>
  <si>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</si>
  <si>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</si>
  <si>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</si>
  <si>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</si>
  <si>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</si>
  <si>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</si>
  <si>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</si>
  <si>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</si>
  <si>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</si>
  <si>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</si>
  <si>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</si>
  <si>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</si>
  <si>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</si>
  <si>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</si>
  <si>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</si>
  <si>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</si>
  <si>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</si>
  <si>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</si>
  <si>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</si>
  <si>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</si>
  <si>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</si>
  <si>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</si>
  <si>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</si>
  <si>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</si>
  <si>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</si>
  <si>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</si>
  <si>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</si>
  <si>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</si>
  <si>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</si>
  <si>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</si>
  <si>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</si>
  <si>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</si>
  <si>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</si>
  <si>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</si>
  <si>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</si>
  <si>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</si>
  <si>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</si>
  <si>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</si>
  <si>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</si>
  <si>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</si>
  <si>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</si>
  <si>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</si>
  <si>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</si>
  <si>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</si>
  <si>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</si>
  <si>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</si>
  <si>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</si>
  <si>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</si>
  <si>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</si>
  <si>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</si>
  <si>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</si>
  <si>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</si>
  <si>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</si>
  <si>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</si>
  <si>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</si>
  <si>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</si>
  <si>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</si>
  <si>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</si>
  <si>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</si>
  <si>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</si>
  <si>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</si>
  <si>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</si>
  <si>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</si>
  <si>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</si>
  <si>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</si>
  <si>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</si>
  <si>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</si>
  <si>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</si>
  <si>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</si>
  <si>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</si>
  <si>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</si>
  <si>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</si>
  <si>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</si>
  <si>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</si>
  <si>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</si>
  <si>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</si>
  <si>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</si>
  <si>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</si>
  <si>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</si>
  <si>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</si>
  <si>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Dairy Ashford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</si>
</sst>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29" zoomScaleNormal="100" workbookViewId="0">
      <selection activeCell="H36" sqref="H36"/>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c r="D7" s="98"/>
      <c r="E7" s="99" t="s">
        <v>127</v>
      </c>
    </row>
    <row r="8" spans="1:5" x14ac:dyDescent="0.25">
      <c r="A8" s="6" t="s">
        <v>52</v>
      </c>
      <c r="B8" s="6"/>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2025</v>
      </c>
    </row>
    <row r="14" spans="1:5" x14ac:dyDescent="0.25">
      <c r="A14" s="6" t="s">
        <v>86</v>
      </c>
      <c r="B14" s="6" t="s">
        <v>121</v>
      </c>
    </row>
    <row r="15" spans="1:5" x14ac:dyDescent="0.25">
      <c r="A15" s="106" t="s">
        <v>87</v>
      </c>
      <c r="B15" s="57" t="s">
        <v>76</v>
      </c>
    </row>
    <row r="16" spans="1:5" x14ac:dyDescent="0.25">
      <c r="A16" s="106" t="s">
        <v>88</v>
      </c>
      <c r="B16" s="57">
        <v>2.75</v>
      </c>
    </row>
    <row r="17" spans="1:3" x14ac:dyDescent="0.25">
      <c r="A17" s="107" t="s">
        <v>95</v>
      </c>
      <c r="B17" s="57">
        <v>14</v>
      </c>
    </row>
    <row r="18" spans="1:3" x14ac:dyDescent="0.25">
      <c r="A18" s="107" t="s">
        <v>96</v>
      </c>
      <c r="B18" s="57">
        <v>35</v>
      </c>
    </row>
    <row r="19" spans="1:3" x14ac:dyDescent="0.25">
      <c r="A19" s="96" t="s">
        <v>97</v>
      </c>
      <c r="B19" s="97">
        <f>VLOOKUP(B14,'Service Life'!C6:D8,2,FALSE)</f>
        <v>20</v>
      </c>
    </row>
    <row r="21" spans="1:3" x14ac:dyDescent="0.25">
      <c r="A21" s="102" t="s">
        <v>89</v>
      </c>
    </row>
    <row r="22" spans="1:3" ht="20.25" customHeight="1" x14ac:dyDescent="0.25">
      <c r="A22" s="107" t="s">
        <v>90</v>
      </c>
      <c r="B22" s="119">
        <v>47904</v>
      </c>
    </row>
    <row r="23" spans="1:3" ht="30" x14ac:dyDescent="0.25">
      <c r="A23" s="118" t="s">
        <v>101</v>
      </c>
      <c r="B23" s="120">
        <v>61043</v>
      </c>
    </row>
    <row r="24" spans="1:3" ht="30" x14ac:dyDescent="0.25">
      <c r="A24" s="118" t="s">
        <v>102</v>
      </c>
      <c r="B24" s="120">
        <v>64812</v>
      </c>
    </row>
    <row r="27" spans="1:3" ht="18.75" x14ac:dyDescent="0.3">
      <c r="A27" s="100" t="s">
        <v>55</v>
      </c>
      <c r="B27" s="101"/>
    </row>
    <row r="29" spans="1:3" x14ac:dyDescent="0.25">
      <c r="A29" s="108" t="s">
        <v>53</v>
      </c>
    </row>
    <row r="30" spans="1:3" x14ac:dyDescent="0.25">
      <c r="A30" s="105" t="s">
        <v>112</v>
      </c>
      <c r="B30" s="114">
        <f>'Benefit Calculations'!M37</f>
        <v>41761.932699615558</v>
      </c>
    </row>
    <row r="31" spans="1:3" x14ac:dyDescent="0.25">
      <c r="A31" s="105" t="s">
        <v>113</v>
      </c>
      <c r="B31" s="114">
        <f>'Benefit Calculations'!Q37</f>
        <v>4568.1729916074019</v>
      </c>
      <c r="C31" s="109"/>
    </row>
    <row r="32" spans="1:3" x14ac:dyDescent="0.25">
      <c r="A32" s="110"/>
      <c r="B32" s="111"/>
      <c r="C32" s="109"/>
    </row>
    <row r="33" spans="1:9" x14ac:dyDescent="0.25">
      <c r="A33" s="108" t="s">
        <v>94</v>
      </c>
      <c r="B33" s="111"/>
      <c r="C33" s="109"/>
    </row>
    <row r="34" spans="1:9" x14ac:dyDescent="0.25">
      <c r="A34" s="105" t="s">
        <v>114</v>
      </c>
      <c r="B34" s="114">
        <f>$B$30+$B$31</f>
        <v>46330.105691222961</v>
      </c>
      <c r="C34" s="109"/>
    </row>
    <row r="35" spans="1:9" x14ac:dyDescent="0.25">
      <c r="I35" s="112"/>
    </row>
    <row r="36" spans="1:9" x14ac:dyDescent="0.25">
      <c r="A36" s="108" t="s">
        <v>107</v>
      </c>
    </row>
    <row r="37" spans="1:9" x14ac:dyDescent="0.25">
      <c r="A37" s="105" t="s">
        <v>116</v>
      </c>
      <c r="B37" s="115">
        <f>'Benefit Calculations'!K37</f>
        <v>15.841804557200922</v>
      </c>
    </row>
    <row r="38" spans="1:9" x14ac:dyDescent="0.25">
      <c r="A38" s="105" t="s">
        <v>117</v>
      </c>
      <c r="B38" s="115">
        <f>'Benefit Calculations'!O37</f>
        <v>6.8296097371300357</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8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7.6345100998899906E-2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1.9851200282599998E-2</v>
      </c>
      <c r="F4" s="70">
        <v>2018</v>
      </c>
      <c r="G4" s="80">
        <f>'Inputs &amp; Outputs'!B22</f>
        <v>47904</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6.0253500938399998E-2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1.29139004275E-2</v>
      </c>
      <c r="F5" s="70">
        <f t="shared" ref="F5:F36" si="2">F4+1</f>
        <v>2019</v>
      </c>
      <c r="G5" s="80">
        <f>G4+G4*H5</f>
        <v>49591.75820766679</v>
      </c>
      <c r="H5" s="79">
        <f>$C$9</f>
        <v>3.5232093513418272E-2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51338.979670334134</v>
      </c>
      <c r="H6" s="79">
        <f t="shared" ref="H6:H11" si="7">$C$9</f>
        <v>3.5232093513418272E-2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53147.759402962824</v>
      </c>
      <c r="H7" s="79">
        <f t="shared" si="7"/>
        <v>3.5232093513418272E-2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55020.266232276663</v>
      </c>
      <c r="H8" s="79">
        <f t="shared" si="7"/>
        <v>3.5232093513418272E-2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3.5232093513418272E-2</v>
      </c>
      <c r="F9" s="70">
        <f t="shared" si="2"/>
        <v>2023</v>
      </c>
      <c r="G9" s="80">
        <f t="shared" si="6"/>
        <v>56958.745397305407</v>
      </c>
      <c r="H9" s="79">
        <f t="shared" si="7"/>
        <v>3.5232093513418272E-2</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2.3993633774712642E-3</v>
      </c>
      <c r="F10" s="70">
        <f t="shared" si="2"/>
        <v>2024</v>
      </c>
      <c r="G10" s="80">
        <f t="shared" si="6"/>
        <v>58965.521241550254</v>
      </c>
      <c r="H10" s="79">
        <f t="shared" si="7"/>
        <v>3.5232093513418272E-2</v>
      </c>
      <c r="I10" s="70">
        <f>IF(AND(F10&gt;='Inputs &amp; Outputs'!B$13,F10&lt;'Inputs &amp; Outputs'!B$13+'Inputs &amp; Outputs'!B$19),1,0)</f>
        <v>0</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1.1258900897486157E-2</v>
      </c>
      <c r="F11" s="70">
        <f t="shared" si="2"/>
        <v>2025</v>
      </c>
      <c r="G11" s="80">
        <f>'Inputs &amp; Outputs'!$B$23</f>
        <v>61043</v>
      </c>
      <c r="H11" s="79">
        <f t="shared" si="7"/>
        <v>3.5232093513418272E-2</v>
      </c>
      <c r="I11" s="70">
        <f>IF(AND(F11&gt;='Inputs &amp; Outputs'!B$13,F11&lt;'Inputs &amp; Outputs'!B$13+'Inputs &amp; Outputs'!B$19),1,0)</f>
        <v>1</v>
      </c>
      <c r="J11" s="71">
        <f>I11*'Inputs &amp; Outputs'!B$16*'Benefit Calculations'!G11*('Benefit Calculations'!C$4-'Benefit Calculations'!C$5)</f>
        <v>2701.2687418560135</v>
      </c>
      <c r="K11" s="89">
        <f t="shared" si="3"/>
        <v>0.77418679439073379</v>
      </c>
      <c r="L11" s="72">
        <f>K11*'Assumed Values'!$C$8</f>
        <v>5812.5944522856289</v>
      </c>
      <c r="M11" s="73">
        <f t="shared" si="0"/>
        <v>3619.7916948406814</v>
      </c>
      <c r="N11" s="88">
        <f>I11*'Inputs &amp; Outputs'!B$16*'Benefit Calculations'!G11*('Benefit Calculations'!D$4-'Benefit Calculations'!D$5)</f>
        <v>1164.5523864008903</v>
      </c>
      <c r="O11" s="89">
        <f t="shared" si="4"/>
        <v>0.33376208185355061</v>
      </c>
      <c r="P11" s="72">
        <f>ABS(O11*'Assumed Values'!$C$7)</f>
        <v>635.81676593101395</v>
      </c>
      <c r="Q11" s="73">
        <f t="shared" si="1"/>
        <v>395.95472686943441</v>
      </c>
      <c r="T11" s="85">
        <f t="shared" si="5"/>
        <v>0.70232987288256354</v>
      </c>
      <c r="U11" s="86">
        <f>T11*'Assumed Values'!$D$8</f>
        <v>0</v>
      </c>
    </row>
    <row r="12" spans="2:21" x14ac:dyDescent="0.25">
      <c r="B12" s="27"/>
      <c r="C12" s="68"/>
      <c r="F12" s="70">
        <f t="shared" si="2"/>
        <v>2026</v>
      </c>
      <c r="G12" s="80">
        <f t="shared" si="6"/>
        <v>61189.464338650978</v>
      </c>
      <c r="H12" s="79">
        <f>$C$10</f>
        <v>2.3993633774712642E-3</v>
      </c>
      <c r="I12" s="70">
        <f>IF(AND(F12&gt;='Inputs &amp; Outputs'!B$13,F12&lt;'Inputs &amp; Outputs'!B$13+'Inputs &amp; Outputs'!B$19),1,0)</f>
        <v>1</v>
      </c>
      <c r="J12" s="71">
        <f>I12*'Inputs &amp; Outputs'!B$16*'Benefit Calculations'!G12*('Benefit Calculations'!C$4-'Benefit Calculations'!C$5)</f>
        <v>2707.7500671479311</v>
      </c>
      <c r="K12" s="89">
        <f t="shared" si="3"/>
        <v>0.77604434983251702</v>
      </c>
      <c r="L12" s="72">
        <f>K12*'Assumed Values'!$C$8</f>
        <v>5826.5409785425381</v>
      </c>
      <c r="M12" s="73">
        <f t="shared" si="0"/>
        <v>3391.0998976330457</v>
      </c>
      <c r="N12" s="88">
        <f>I12*'Inputs &amp; Outputs'!B$16*'Benefit Calculations'!G12*('Benefit Calculations'!D$4-'Benefit Calculations'!D$5)</f>
        <v>1167.3465707479675</v>
      </c>
      <c r="O12" s="89">
        <f t="shared" si="4"/>
        <v>0.33456289836953867</v>
      </c>
      <c r="P12" s="72">
        <f>ABS(O12*'Assumed Values'!$C$7)</f>
        <v>637.34232139397113</v>
      </c>
      <c r="Q12" s="73">
        <f t="shared" si="1"/>
        <v>370.93903377590806</v>
      </c>
      <c r="T12" s="85">
        <f t="shared" si="5"/>
        <v>0.70401501745846207</v>
      </c>
      <c r="U12" s="86">
        <f>T12*'Assumed Values'!$D$8</f>
        <v>0</v>
      </c>
    </row>
    <row r="13" spans="2:21" x14ac:dyDescent="0.25">
      <c r="B13" s="27"/>
      <c r="C13" s="68"/>
      <c r="F13" s="70">
        <f t="shared" si="2"/>
        <v>2027</v>
      </c>
      <c r="G13" s="80">
        <f t="shared" si="6"/>
        <v>61336.28009847222</v>
      </c>
      <c r="H13" s="79">
        <f t="shared" ref="H13:H36" si="8">$C$10</f>
        <v>2.3993633774712642E-3</v>
      </c>
      <c r="I13" s="70">
        <f>IF(AND(F13&gt;='Inputs &amp; Outputs'!B$13,F13&lt;'Inputs &amp; Outputs'!B$13+'Inputs &amp; Outputs'!B$19),1,0)</f>
        <v>1</v>
      </c>
      <c r="J13" s="71">
        <f>I13*'Inputs &amp; Outputs'!B$16*'Benefit Calculations'!G13*('Benefit Calculations'!C$4-'Benefit Calculations'!C$5)</f>
        <v>2714.246943494391</v>
      </c>
      <c r="K13" s="89">
        <f t="shared" si="3"/>
        <v>0.77790636222479848</v>
      </c>
      <c r="L13" s="72">
        <f>K13*'Assumed Values'!$C$8</f>
        <v>5840.5209675837868</v>
      </c>
      <c r="M13" s="73">
        <f t="shared" si="0"/>
        <v>3176.8564285390385</v>
      </c>
      <c r="N13" s="88">
        <f>I13*'Inputs &amp; Outputs'!B$16*'Benefit Calculations'!G13*('Benefit Calculations'!D$4-'Benefit Calculations'!D$5)</f>
        <v>1170.1474593586368</v>
      </c>
      <c r="O13" s="89">
        <f t="shared" si="4"/>
        <v>0.33536563633534716</v>
      </c>
      <c r="P13" s="72">
        <f>ABS(O13*'Assumed Values'!$C$7)</f>
        <v>638.87153721883635</v>
      </c>
      <c r="Q13" s="73">
        <f t="shared" si="1"/>
        <v>347.50378626992949</v>
      </c>
      <c r="T13" s="85">
        <f t="shared" si="5"/>
        <v>0.70570420530854161</v>
      </c>
      <c r="U13" s="86">
        <f>T13*'Assumed Values'!$D$8</f>
        <v>0</v>
      </c>
    </row>
    <row r="14" spans="2:21" x14ac:dyDescent="0.25">
      <c r="B14" s="27"/>
      <c r="C14" s="68"/>
      <c r="F14" s="70">
        <f t="shared" si="2"/>
        <v>2028</v>
      </c>
      <c r="G14" s="80">
        <f t="shared" si="6"/>
        <v>61483.448122650814</v>
      </c>
      <c r="H14" s="79">
        <f t="shared" si="8"/>
        <v>2.3993633774712642E-3</v>
      </c>
      <c r="I14" s="70">
        <f>IF(AND(F14&gt;='Inputs &amp; Outputs'!B$13,F14&lt;'Inputs &amp; Outputs'!B$13+'Inputs &amp; Outputs'!B$19),1,0)</f>
        <v>1</v>
      </c>
      <c r="J14" s="71">
        <f>I14*'Inputs &amp; Outputs'!B$16*'Benefit Calculations'!G14*('Benefit Calculations'!C$4-'Benefit Calculations'!C$5)</f>
        <v>2720.759408208025</v>
      </c>
      <c r="K14" s="89">
        <f t="shared" si="3"/>
        <v>0.77977284226142274</v>
      </c>
      <c r="L14" s="72">
        <f>K14*'Assumed Values'!$C$8</f>
        <v>5854.5344996987624</v>
      </c>
      <c r="M14" s="73">
        <f t="shared" si="0"/>
        <v>2976.1484687001503</v>
      </c>
      <c r="N14" s="88">
        <f>I14*'Inputs &amp; Outputs'!B$16*'Benefit Calculations'!G14*('Benefit Calculations'!D$4-'Benefit Calculations'!D$5)</f>
        <v>1172.9550683188629</v>
      </c>
      <c r="O14" s="89">
        <f t="shared" si="4"/>
        <v>0.33617030036123252</v>
      </c>
      <c r="P14" s="72">
        <f>ABS(O14*'Assumed Values'!$C$7)</f>
        <v>640.40442218814792</v>
      </c>
      <c r="Q14" s="73">
        <f t="shared" si="1"/>
        <v>325.54913469928795</v>
      </c>
      <c r="T14" s="85">
        <f t="shared" si="5"/>
        <v>0.7073974461340865</v>
      </c>
      <c r="U14" s="86">
        <f>T14*'Assumed Values'!$D$8</f>
        <v>0</v>
      </c>
    </row>
    <row r="15" spans="2:21" x14ac:dyDescent="0.25">
      <c r="B15" s="27"/>
      <c r="C15" s="69"/>
      <c r="F15" s="70">
        <f t="shared" si="2"/>
        <v>2029</v>
      </c>
      <c r="G15" s="80">
        <f t="shared" si="6"/>
        <v>61630.969256396958</v>
      </c>
      <c r="H15" s="79">
        <f t="shared" si="8"/>
        <v>2.3993633774712642E-3</v>
      </c>
      <c r="I15" s="70">
        <f>IF(AND(F15&gt;='Inputs &amp; Outputs'!B$13,F15&lt;'Inputs &amp; Outputs'!B$13+'Inputs &amp; Outputs'!B$19),1,0)</f>
        <v>1</v>
      </c>
      <c r="J15" s="71">
        <f>I15*'Inputs &amp; Outputs'!B$16*'Benefit Calculations'!G15*('Benefit Calculations'!C$4-'Benefit Calculations'!C$5)</f>
        <v>2727.2874986909892</v>
      </c>
      <c r="K15" s="89">
        <f t="shared" si="3"/>
        <v>0.78164380066189121</v>
      </c>
      <c r="L15" s="72">
        <f>K15*'Assumed Values'!$C$8</f>
        <v>5868.5816553694794</v>
      </c>
      <c r="M15" s="73">
        <f t="shared" si="0"/>
        <v>2788.1208694783782</v>
      </c>
      <c r="N15" s="88">
        <f>I15*'Inputs &amp; Outputs'!B$16*'Benefit Calculations'!G15*('Benefit Calculations'!D$4-'Benefit Calculations'!D$5)</f>
        <v>1175.7694137532064</v>
      </c>
      <c r="O15" s="89">
        <f t="shared" si="4"/>
        <v>0.33697689506851275</v>
      </c>
      <c r="P15" s="72">
        <f>ABS(O15*'Assumed Values'!$C$7)</f>
        <v>641.9409851055168</v>
      </c>
      <c r="Q15" s="73">
        <f t="shared" si="1"/>
        <v>304.9815377295821</v>
      </c>
      <c r="T15" s="85">
        <f t="shared" si="5"/>
        <v>0.70909474965965724</v>
      </c>
      <c r="U15" s="86">
        <f>T15*'Assumed Values'!$D$8</f>
        <v>0</v>
      </c>
    </row>
    <row r="16" spans="2:21" x14ac:dyDescent="0.25">
      <c r="B16" s="27"/>
      <c r="C16" s="69"/>
      <c r="F16" s="70">
        <f t="shared" si="2"/>
        <v>2030</v>
      </c>
      <c r="G16" s="80">
        <f t="shared" si="6"/>
        <v>61778.844346948812</v>
      </c>
      <c r="H16" s="79">
        <f t="shared" si="8"/>
        <v>2.3993633774712642E-3</v>
      </c>
      <c r="I16" s="70">
        <f>IF(AND(F16&gt;='Inputs &amp; Outputs'!B$13,F16&lt;'Inputs &amp; Outputs'!B$13+'Inputs &amp; Outputs'!B$19),1,0)</f>
        <v>1</v>
      </c>
      <c r="J16" s="71">
        <f>I16*'Inputs &amp; Outputs'!B$16*'Benefit Calculations'!G16*('Benefit Calculations'!C$4-'Benefit Calculations'!C$5)</f>
        <v>2733.8312524351841</v>
      </c>
      <c r="K16" s="89">
        <f t="shared" si="3"/>
        <v>0.78351924817142693</v>
      </c>
      <c r="L16" s="72">
        <f>K16*'Assumed Values'!$C$8</f>
        <v>5882.6625152710731</v>
      </c>
      <c r="M16" s="73">
        <f t="shared" si="0"/>
        <v>2611.9725089575409</v>
      </c>
      <c r="N16" s="88">
        <f>I16*'Inputs &amp; Outputs'!B$16*'Benefit Calculations'!G16*('Benefit Calculations'!D$4-'Benefit Calculations'!D$5)</f>
        <v>1178.5905118249168</v>
      </c>
      <c r="O16" s="89">
        <f t="shared" si="4"/>
        <v>0.33778542508959414</v>
      </c>
      <c r="P16" s="72">
        <f>ABS(O16*'Assumed Values'!$C$7)</f>
        <v>643.48123479567687</v>
      </c>
      <c r="Q16" s="73">
        <f t="shared" si="1"/>
        <v>285.7133637962761</v>
      </c>
      <c r="T16" s="85">
        <f t="shared" si="5"/>
        <v>0.71079612563314787</v>
      </c>
      <c r="U16" s="86">
        <f>T16*'Assumed Values'!$D$8</f>
        <v>0</v>
      </c>
    </row>
    <row r="17" spans="2:21" x14ac:dyDescent="0.25">
      <c r="B17" s="27"/>
      <c r="C17" s="69"/>
      <c r="F17" s="70">
        <f t="shared" si="2"/>
        <v>2031</v>
      </c>
      <c r="G17" s="80">
        <f t="shared" si="6"/>
        <v>61927.074243577379</v>
      </c>
      <c r="H17" s="79">
        <f t="shared" si="8"/>
        <v>2.3993633774712642E-3</v>
      </c>
      <c r="I17" s="70">
        <f>IF(AND(F17&gt;='Inputs &amp; Outputs'!B$13,F17&lt;'Inputs &amp; Outputs'!B$13+'Inputs &amp; Outputs'!B$19),1,0)</f>
        <v>1</v>
      </c>
      <c r="J17" s="71">
        <f>I17*'Inputs &amp; Outputs'!B$16*'Benefit Calculations'!G17*('Benefit Calculations'!C$4-'Benefit Calculations'!C$5)</f>
        <v>2740.3907070224632</v>
      </c>
      <c r="K17" s="89">
        <f t="shared" si="3"/>
        <v>0.78539919556103333</v>
      </c>
      <c r="L17" s="72">
        <f>K17*'Assumed Values'!$C$8</f>
        <v>5896.7771602722378</v>
      </c>
      <c r="M17" s="73">
        <f t="shared" si="0"/>
        <v>2446.9528786341079</v>
      </c>
      <c r="N17" s="88">
        <f>I17*'Inputs &amp; Outputs'!B$16*'Benefit Calculations'!G17*('Benefit Calculations'!D$4-'Benefit Calculations'!D$5)</f>
        <v>1181.4183787360246</v>
      </c>
      <c r="O17" s="89">
        <f t="shared" si="4"/>
        <v>0.3385958950679977</v>
      </c>
      <c r="P17" s="72">
        <f>ABS(O17*'Assumed Values'!$C$7)</f>
        <v>645.02518010453559</v>
      </c>
      <c r="Q17" s="73">
        <f t="shared" si="1"/>
        <v>267.66251773628318</v>
      </c>
      <c r="T17" s="85">
        <f t="shared" si="5"/>
        <v>0.71250158382584039</v>
      </c>
      <c r="U17" s="86">
        <f>T17*'Assumed Values'!$D$8</f>
        <v>0</v>
      </c>
    </row>
    <row r="18" spans="2:21" x14ac:dyDescent="0.25">
      <c r="F18" s="70">
        <f t="shared" si="2"/>
        <v>2032</v>
      </c>
      <c r="G18" s="80">
        <f t="shared" si="6"/>
        <v>62075.659797591361</v>
      </c>
      <c r="H18" s="79">
        <f t="shared" si="8"/>
        <v>2.3993633774712642E-3</v>
      </c>
      <c r="I18" s="70">
        <f>IF(AND(F18&gt;='Inputs &amp; Outputs'!B$13,F18&lt;'Inputs &amp; Outputs'!B$13+'Inputs &amp; Outputs'!B$19),1,0)</f>
        <v>1</v>
      </c>
      <c r="J18" s="71">
        <f>I18*'Inputs &amp; Outputs'!B$16*'Benefit Calculations'!G18*('Benefit Calculations'!C$4-'Benefit Calculations'!C$5)</f>
        <v>2746.9659001248551</v>
      </c>
      <c r="K18" s="89">
        <f t="shared" si="3"/>
        <v>0.7872836536275577</v>
      </c>
      <c r="L18" s="72">
        <f>K18*'Assumed Values'!$C$8</f>
        <v>5910.9256714357034</v>
      </c>
      <c r="M18" s="73">
        <f t="shared" si="0"/>
        <v>2292.3588857546733</v>
      </c>
      <c r="N18" s="88">
        <f>I18*'Inputs &amp; Outputs'!B$16*'Benefit Calculations'!G18*('Benefit Calculations'!D$4-'Benefit Calculations'!D$5)</f>
        <v>1184.2530307274351</v>
      </c>
      <c r="O18" s="89">
        <f t="shared" si="4"/>
        <v>0.33940830965838586</v>
      </c>
      <c r="P18" s="72">
        <f>ABS(O18*'Assumed Values'!$C$7)</f>
        <v>646.5728298992251</v>
      </c>
      <c r="Q18" s="73">
        <f t="shared" si="1"/>
        <v>250.75209100828158</v>
      </c>
      <c r="T18" s="85">
        <f t="shared" si="5"/>
        <v>0.71421113403246239</v>
      </c>
      <c r="U18" s="86">
        <f>T18*'Assumed Values'!$D$8</f>
        <v>0</v>
      </c>
    </row>
    <row r="19" spans="2:21" x14ac:dyDescent="0.25">
      <c r="F19" s="70">
        <f t="shared" si="2"/>
        <v>2033</v>
      </c>
      <c r="G19" s="80">
        <f t="shared" si="6"/>
        <v>62224.601862342068</v>
      </c>
      <c r="H19" s="79">
        <f t="shared" si="8"/>
        <v>2.3993633774712642E-3</v>
      </c>
      <c r="I19" s="70">
        <f>IF(AND(F19&gt;='Inputs &amp; Outputs'!B$13,F19&lt;'Inputs &amp; Outputs'!B$13+'Inputs &amp; Outputs'!B$19),1,0)</f>
        <v>1</v>
      </c>
      <c r="J19" s="71">
        <f>I19*'Inputs &amp; Outputs'!B$16*'Benefit Calculations'!G19*('Benefit Calculations'!C$4-'Benefit Calculations'!C$5)</f>
        <v>2753.5568695047773</v>
      </c>
      <c r="K19" s="89">
        <f t="shared" si="3"/>
        <v>0.78917263319375353</v>
      </c>
      <c r="L19" s="72">
        <f>K19*'Assumed Values'!$C$8</f>
        <v>5925.1081300187016</v>
      </c>
      <c r="M19" s="73">
        <f t="shared" si="0"/>
        <v>2147.5318576758632</v>
      </c>
      <c r="N19" s="88">
        <f>I19*'Inputs &amp; Outputs'!B$16*'Benefit Calculations'!G19*('Benefit Calculations'!D$4-'Benefit Calculations'!D$5)</f>
        <v>1187.0944840790219</v>
      </c>
      <c r="O19" s="89">
        <f t="shared" si="4"/>
        <v>0.34022267352658958</v>
      </c>
      <c r="P19" s="72">
        <f>ABS(O19*'Assumed Values'!$C$7)</f>
        <v>648.1241930681532</v>
      </c>
      <c r="Q19" s="73">
        <f t="shared" si="1"/>
        <v>234.91003401146835</v>
      </c>
      <c r="T19" s="85">
        <f t="shared" si="5"/>
        <v>0.7159247860712421</v>
      </c>
      <c r="U19" s="86">
        <f>T19*'Assumed Values'!$D$8</f>
        <v>0</v>
      </c>
    </row>
    <row r="20" spans="2:21" x14ac:dyDescent="0.25">
      <c r="F20" s="70">
        <f t="shared" si="2"/>
        <v>2034</v>
      </c>
      <c r="G20" s="80">
        <f t="shared" si="6"/>
        <v>62373.9012932283</v>
      </c>
      <c r="H20" s="79">
        <f t="shared" si="8"/>
        <v>2.3993633774712642E-3</v>
      </c>
      <c r="I20" s="70">
        <f>IF(AND(F20&gt;='Inputs &amp; Outputs'!B$13,F20&lt;'Inputs &amp; Outputs'!B$13+'Inputs &amp; Outputs'!B$19),1,0)</f>
        <v>1</v>
      </c>
      <c r="J20" s="71">
        <f>I20*'Inputs &amp; Outputs'!B$16*'Benefit Calculations'!G20*('Benefit Calculations'!C$4-'Benefit Calculations'!C$5)</f>
        <v>2760.1636530152514</v>
      </c>
      <c r="K20" s="89">
        <f t="shared" si="3"/>
        <v>0.79106614510834117</v>
      </c>
      <c r="L20" s="72">
        <f>K20*'Assumed Values'!$C$8</f>
        <v>5939.3246174734259</v>
      </c>
      <c r="M20" s="73">
        <f t="shared" si="0"/>
        <v>2011.8547354832933</v>
      </c>
      <c r="N20" s="88">
        <f>I20*'Inputs &amp; Outputs'!B$16*'Benefit Calculations'!G20*('Benefit Calculations'!D$4-'Benefit Calculations'!D$5)</f>
        <v>1189.9427551097192</v>
      </c>
      <c r="O20" s="89">
        <f t="shared" si="4"/>
        <v>0.34103899134963467</v>
      </c>
      <c r="P20" s="72">
        <f>ABS(O20*'Assumed Values'!$C$7)</f>
        <v>649.67927852105402</v>
      </c>
      <c r="Q20" s="73">
        <f t="shared" si="1"/>
        <v>220.06884910661313</v>
      </c>
      <c r="T20" s="85">
        <f t="shared" si="5"/>
        <v>0.71764254978396536</v>
      </c>
      <c r="U20" s="86">
        <f>T20*'Assumed Values'!$D$8</f>
        <v>0</v>
      </c>
    </row>
    <row r="21" spans="2:21" x14ac:dyDescent="0.25">
      <c r="F21" s="70">
        <f t="shared" si="2"/>
        <v>2035</v>
      </c>
      <c r="G21" s="80">
        <f t="shared" si="6"/>
        <v>62523.558947701276</v>
      </c>
      <c r="H21" s="79">
        <f t="shared" si="8"/>
        <v>2.3993633774712642E-3</v>
      </c>
      <c r="I21" s="70">
        <f>IF(AND(F21&gt;='Inputs &amp; Outputs'!B$13,F21&lt;'Inputs &amp; Outputs'!B$13+'Inputs &amp; Outputs'!B$19),1,0)</f>
        <v>1</v>
      </c>
      <c r="J21" s="71">
        <f>I21*'Inputs &amp; Outputs'!B$16*'Benefit Calculations'!G21*('Benefit Calculations'!C$4-'Benefit Calculations'!C$5)</f>
        <v>2766.786288600123</v>
      </c>
      <c r="K21" s="89">
        <f t="shared" si="3"/>
        <v>0.79296420024607139</v>
      </c>
      <c r="L21" s="72">
        <f>K21*'Assumed Values'!$C$8</f>
        <v>5953.575215447504</v>
      </c>
      <c r="M21" s="73">
        <f t="shared" si="0"/>
        <v>1884.7494449125268</v>
      </c>
      <c r="N21" s="88">
        <f>I21*'Inputs &amp; Outputs'!B$16*'Benefit Calculations'!G21*('Benefit Calculations'!D$4-'Benefit Calculations'!D$5)</f>
        <v>1192.7978601776167</v>
      </c>
      <c r="O21" s="89">
        <f t="shared" si="4"/>
        <v>0.34185726781576875</v>
      </c>
      <c r="P21" s="72">
        <f>ABS(O21*'Assumed Values'!$C$7)</f>
        <v>651.23809518903943</v>
      </c>
      <c r="Q21" s="73">
        <f t="shared" si="1"/>
        <v>206.16530303147832</v>
      </c>
      <c r="T21" s="85">
        <f t="shared" si="5"/>
        <v>0.71936443503603198</v>
      </c>
      <c r="U21" s="86">
        <f>T21*'Assumed Values'!$D$8</f>
        <v>0</v>
      </c>
    </row>
    <row r="22" spans="2:21" x14ac:dyDescent="0.25">
      <c r="F22" s="70">
        <f t="shared" si="2"/>
        <v>2036</v>
      </c>
      <c r="G22" s="80">
        <f t="shared" si="6"/>
        <v>62673.575685269556</v>
      </c>
      <c r="H22" s="79">
        <f t="shared" si="8"/>
        <v>2.3993633774712642E-3</v>
      </c>
      <c r="I22" s="70">
        <f>IF(AND(F22&gt;='Inputs &amp; Outputs'!B$13,F22&lt;'Inputs &amp; Outputs'!B$13+'Inputs &amp; Outputs'!B$19),1,0)</f>
        <v>1</v>
      </c>
      <c r="J22" s="71">
        <f>I22*'Inputs &amp; Outputs'!B$16*'Benefit Calculations'!G22*('Benefit Calculations'!C$4-'Benefit Calculations'!C$5)</f>
        <v>2773.4248142942802</v>
      </c>
      <c r="K22" s="89">
        <f t="shared" si="3"/>
        <v>0.79486680950778765</v>
      </c>
      <c r="L22" s="72">
        <f>K22*'Assumed Values'!$C$8</f>
        <v>5967.8600057844696</v>
      </c>
      <c r="M22" s="73">
        <f t="shared" si="0"/>
        <v>1765.6744333704294</v>
      </c>
      <c r="N22" s="88">
        <f>I22*'Inputs &amp; Outputs'!B$16*'Benefit Calculations'!G22*('Benefit Calculations'!D$4-'Benefit Calculations'!D$5)</f>
        <v>1195.659815680053</v>
      </c>
      <c r="O22" s="89">
        <f t="shared" si="4"/>
        <v>0.34267750762448829</v>
      </c>
      <c r="P22" s="72">
        <f>ABS(O22*'Assumed Values'!$C$7)</f>
        <v>652.80065202465016</v>
      </c>
      <c r="Q22" s="73">
        <f t="shared" si="1"/>
        <v>193.14015748530588</v>
      </c>
      <c r="T22" s="85">
        <f t="shared" si="5"/>
        <v>0.72109045171651276</v>
      </c>
      <c r="U22" s="86">
        <f>T22*'Assumed Values'!$D$8</f>
        <v>0</v>
      </c>
    </row>
    <row r="23" spans="2:21" x14ac:dyDescent="0.25">
      <c r="F23" s="70">
        <f t="shared" si="2"/>
        <v>2037</v>
      </c>
      <c r="G23" s="80">
        <f t="shared" si="6"/>
        <v>62823.952367503967</v>
      </c>
      <c r="H23" s="79">
        <f t="shared" si="8"/>
        <v>2.3993633774712642E-3</v>
      </c>
      <c r="I23" s="70">
        <f>IF(AND(F23&gt;='Inputs &amp; Outputs'!B$13,F23&lt;'Inputs &amp; Outputs'!B$13+'Inputs &amp; Outputs'!B$19),1,0)</f>
        <v>1</v>
      </c>
      <c r="J23" s="71">
        <f>I23*'Inputs &amp; Outputs'!B$16*'Benefit Calculations'!G23*('Benefit Calculations'!C$4-'Benefit Calculations'!C$5)</f>
        <v>2780.079268223868</v>
      </c>
      <c r="K23" s="89">
        <f t="shared" si="3"/>
        <v>0.79677398382048814</v>
      </c>
      <c r="L23" s="72">
        <f>K23*'Assumed Values'!$C$8</f>
        <v>5982.1790705242247</v>
      </c>
      <c r="M23" s="73">
        <f t="shared" si="0"/>
        <v>1654.1223625629866</v>
      </c>
      <c r="N23" s="88">
        <f>I23*'Inputs &amp; Outputs'!B$16*'Benefit Calculations'!G23*('Benefit Calculations'!D$4-'Benefit Calculations'!D$5)</f>
        <v>1198.52863805371</v>
      </c>
      <c r="O23" s="89">
        <f t="shared" si="4"/>
        <v>0.34349971548656566</v>
      </c>
      <c r="P23" s="72">
        <f>ABS(O23*'Assumed Values'!$C$7)</f>
        <v>654.36695800190762</v>
      </c>
      <c r="Q23" s="73">
        <f t="shared" si="1"/>
        <v>180.93791673448149</v>
      </c>
      <c r="T23" s="85">
        <f t="shared" si="5"/>
        <v>0.72282060973820572</v>
      </c>
      <c r="U23" s="86">
        <f>T23*'Assumed Values'!$D$8</f>
        <v>0</v>
      </c>
    </row>
    <row r="24" spans="2:21" x14ac:dyDescent="0.25">
      <c r="F24" s="70">
        <f t="shared" si="2"/>
        <v>2038</v>
      </c>
      <c r="G24" s="80">
        <f t="shared" si="6"/>
        <v>62974.689858042555</v>
      </c>
      <c r="H24" s="79">
        <f t="shared" si="8"/>
        <v>2.3993633774712642E-3</v>
      </c>
      <c r="I24" s="70">
        <f>IF(AND(F24&gt;='Inputs &amp; Outputs'!B$13,F24&lt;'Inputs &amp; Outputs'!B$13+'Inputs &amp; Outputs'!B$19),1,0)</f>
        <v>1</v>
      </c>
      <c r="J24" s="71">
        <f>I24*'Inputs &amp; Outputs'!B$16*'Benefit Calculations'!G24*('Benefit Calculations'!C$4-'Benefit Calculations'!C$5)</f>
        <v>2786.7496886065114</v>
      </c>
      <c r="K24" s="89">
        <f t="shared" si="3"/>
        <v>0.79868573413738886</v>
      </c>
      <c r="L24" s="72">
        <f>K24*'Assumed Values'!$C$8</f>
        <v>5996.5324919035156</v>
      </c>
      <c r="M24" s="73">
        <f t="shared" si="0"/>
        <v>1549.6179468986697</v>
      </c>
      <c r="N24" s="88">
        <f>I24*'Inputs &amp; Outputs'!B$16*'Benefit Calculations'!G24*('Benefit Calculations'!D$4-'Benefit Calculations'!D$5)</f>
        <v>1201.4043437747064</v>
      </c>
      <c r="O24" s="89">
        <f t="shared" si="4"/>
        <v>0.34432389612407588</v>
      </c>
      <c r="P24" s="72">
        <f>ABS(O24*'Assumed Values'!$C$7)</f>
        <v>655.93702211636457</v>
      </c>
      <c r="Q24" s="73">
        <f t="shared" si="1"/>
        <v>169.50659116400948</v>
      </c>
      <c r="T24" s="85">
        <f t="shared" si="5"/>
        <v>0.72455491903769298</v>
      </c>
      <c r="U24" s="86">
        <f>T24*'Assumed Values'!$D$8</f>
        <v>0</v>
      </c>
    </row>
    <row r="25" spans="2:21" x14ac:dyDescent="0.25">
      <c r="F25" s="70">
        <f t="shared" si="2"/>
        <v>2039</v>
      </c>
      <c r="G25" s="80">
        <f t="shared" si="6"/>
        <v>63125.789022595556</v>
      </c>
      <c r="H25" s="79">
        <f t="shared" si="8"/>
        <v>2.3993633774712642E-3</v>
      </c>
      <c r="I25" s="70">
        <f>IF(AND(F25&gt;='Inputs &amp; Outputs'!B$13,F25&lt;'Inputs &amp; Outputs'!B$13+'Inputs &amp; Outputs'!B$19),1,0)</f>
        <v>1</v>
      </c>
      <c r="J25" s="71">
        <f>I25*'Inputs &amp; Outputs'!B$16*'Benefit Calculations'!G25*('Benefit Calculations'!C$4-'Benefit Calculations'!C$5)</f>
        <v>2793.4361137515334</v>
      </c>
      <c r="K25" s="89">
        <f t="shared" si="3"/>
        <v>0.8006020714379869</v>
      </c>
      <c r="L25" s="72">
        <f>K25*'Assumed Values'!$C$8</f>
        <v>6010.9203523564056</v>
      </c>
      <c r="M25" s="73">
        <f t="shared" si="0"/>
        <v>1451.7159284575052</v>
      </c>
      <c r="N25" s="88">
        <f>I25*'Inputs &amp; Outputs'!B$16*'Benefit Calculations'!G25*('Benefit Calculations'!D$4-'Benefit Calculations'!D$5)</f>
        <v>1204.2869493586945</v>
      </c>
      <c r="O25" s="89">
        <f t="shared" si="4"/>
        <v>0.34515005427042428</v>
      </c>
      <c r="P25" s="72">
        <f>ABS(O25*'Assumed Values'!$C$7)</f>
        <v>657.51085338515827</v>
      </c>
      <c r="Q25" s="73">
        <f t="shared" si="1"/>
        <v>158.79747576737236</v>
      </c>
      <c r="T25" s="85">
        <f t="shared" si="5"/>
        <v>0.72629338957539868</v>
      </c>
      <c r="U25" s="86">
        <f>T25*'Assumed Values'!$D$8</f>
        <v>0</v>
      </c>
    </row>
    <row r="26" spans="2:21" x14ac:dyDescent="0.25">
      <c r="F26" s="70">
        <f t="shared" si="2"/>
        <v>2040</v>
      </c>
      <c r="G26" s="80">
        <f t="shared" si="6"/>
        <v>63277.250728950348</v>
      </c>
      <c r="H26" s="79">
        <f t="shared" si="8"/>
        <v>2.3993633774712642E-3</v>
      </c>
      <c r="I26" s="70">
        <f>IF(AND(F26&gt;='Inputs &amp; Outputs'!B$13,F26&lt;'Inputs &amp; Outputs'!B$13+'Inputs &amp; Outputs'!B$19),1,0)</f>
        <v>1</v>
      </c>
      <c r="J26" s="71">
        <f>I26*'Inputs &amp; Outputs'!B$16*'Benefit Calculations'!G26*('Benefit Calculations'!C$4-'Benefit Calculations'!C$5)</f>
        <v>2800.1385820601745</v>
      </c>
      <c r="K26" s="89">
        <f t="shared" si="3"/>
        <v>0.80252300672812282</v>
      </c>
      <c r="L26" s="72">
        <f>K26*'Assumed Values'!$C$8</f>
        <v>6025.3427345147466</v>
      </c>
      <c r="M26" s="73">
        <f t="shared" si="0"/>
        <v>1359.9991798978858</v>
      </c>
      <c r="N26" s="88">
        <f>I26*'Inputs &amp; Outputs'!B$16*'Benefit Calculations'!G26*('Benefit Calculations'!D$4-'Benefit Calculations'!D$5)</f>
        <v>1207.1764713609523</v>
      </c>
      <c r="O26" s="89">
        <f t="shared" si="4"/>
        <v>0.34597819467037294</v>
      </c>
      <c r="P26" s="72">
        <f>ABS(O26*'Assumed Values'!$C$7)</f>
        <v>659.08846084706045</v>
      </c>
      <c r="Q26" s="73">
        <f t="shared" si="1"/>
        <v>148.76494263099389</v>
      </c>
      <c r="T26" s="85">
        <f t="shared" si="5"/>
        <v>0.72803603133564532</v>
      </c>
      <c r="U26" s="86">
        <f>T26*'Assumed Values'!$D$8</f>
        <v>0</v>
      </c>
    </row>
    <row r="27" spans="2:21" x14ac:dyDescent="0.25">
      <c r="F27" s="70">
        <f t="shared" si="2"/>
        <v>2041</v>
      </c>
      <c r="G27" s="80">
        <f t="shared" si="6"/>
        <v>63429.075846976455</v>
      </c>
      <c r="H27" s="79">
        <f t="shared" si="8"/>
        <v>2.3993633774712642E-3</v>
      </c>
      <c r="I27" s="70">
        <f>IF(AND(F27&gt;='Inputs &amp; Outputs'!B$13,F27&lt;'Inputs &amp; Outputs'!B$13+'Inputs &amp; Outputs'!B$19),1,0)</f>
        <v>1</v>
      </c>
      <c r="J27" s="71">
        <f>I27*'Inputs &amp; Outputs'!B$16*'Benefit Calculations'!G27*('Benefit Calculations'!C$4-'Benefit Calculations'!C$5)</f>
        <v>2806.8571320258138</v>
      </c>
      <c r="K27" s="89">
        <f t="shared" si="3"/>
        <v>0.80444855104004442</v>
      </c>
      <c r="L27" s="72">
        <f>K27*'Assumed Values'!$C$8</f>
        <v>6039.7997212086539</v>
      </c>
      <c r="M27" s="73">
        <f t="shared" si="0"/>
        <v>1274.0769272182465</v>
      </c>
      <c r="N27" s="88">
        <f>I27*'Inputs &amp; Outputs'!B$16*'Benefit Calculations'!G27*('Benefit Calculations'!D$4-'Benefit Calculations'!D$5)</f>
        <v>1210.0729263764806</v>
      </c>
      <c r="O27" s="89">
        <f t="shared" si="4"/>
        <v>0.34680832208006862</v>
      </c>
      <c r="P27" s="72">
        <f>ABS(O27*'Assumed Values'!$C$7)</f>
        <v>660.66985356253076</v>
      </c>
      <c r="Q27" s="73">
        <f t="shared" si="1"/>
        <v>139.36624652915356</v>
      </c>
      <c r="T27" s="85">
        <f t="shared" si="5"/>
        <v>0.72978285432671164</v>
      </c>
      <c r="U27" s="86">
        <f>T27*'Assumed Values'!$D$8</f>
        <v>0</v>
      </c>
    </row>
    <row r="28" spans="2:21" x14ac:dyDescent="0.25">
      <c r="F28" s="70">
        <f t="shared" si="2"/>
        <v>2042</v>
      </c>
      <c r="G28" s="80">
        <f t="shared" si="6"/>
        <v>63581.265248630538</v>
      </c>
      <c r="H28" s="79">
        <f t="shared" si="8"/>
        <v>2.3993633774712642E-3</v>
      </c>
      <c r="I28" s="70">
        <f>IF(AND(F28&gt;='Inputs &amp; Outputs'!B$13,F28&lt;'Inputs &amp; Outputs'!B$13+'Inputs &amp; Outputs'!B$19),1,0)</f>
        <v>1</v>
      </c>
      <c r="J28" s="71">
        <f>I28*'Inputs &amp; Outputs'!B$16*'Benefit Calculations'!G28*('Benefit Calculations'!C$4-'Benefit Calculations'!C$5)</f>
        <v>2813.5918022341907</v>
      </c>
      <c r="K28" s="89">
        <f t="shared" si="3"/>
        <v>0.80637871543246964</v>
      </c>
      <c r="L28" s="72">
        <f>K28*'Assumed Values'!$C$8</f>
        <v>6054.2913954669821</v>
      </c>
      <c r="M28" s="73">
        <f t="shared" si="0"/>
        <v>1193.583084801397</v>
      </c>
      <c r="N28" s="88">
        <f>I28*'Inputs &amp; Outputs'!B$16*'Benefit Calculations'!G28*('Benefit Calculations'!D$4-'Benefit Calculations'!D$5)</f>
        <v>1212.9763310400979</v>
      </c>
      <c r="O28" s="89">
        <f t="shared" si="4"/>
        <v>0.34764044126706978</v>
      </c>
      <c r="P28" s="72">
        <f>ABS(O28*'Assumed Values'!$C$7)</f>
        <v>662.25504061376796</v>
      </c>
      <c r="Q28" s="73">
        <f t="shared" si="1"/>
        <v>130.56134280105721</v>
      </c>
      <c r="T28" s="85">
        <f t="shared" si="5"/>
        <v>0.73153386858088953</v>
      </c>
      <c r="U28" s="86">
        <f>T28*'Assumed Values'!$D$8</f>
        <v>0</v>
      </c>
    </row>
    <row r="29" spans="2:21" x14ac:dyDescent="0.25">
      <c r="F29" s="70">
        <f t="shared" si="2"/>
        <v>2043</v>
      </c>
      <c r="G29" s="80">
        <f t="shared" si="6"/>
        <v>63733.819807961387</v>
      </c>
      <c r="H29" s="79">
        <f t="shared" si="8"/>
        <v>2.3993633774712642E-3</v>
      </c>
      <c r="I29" s="70">
        <f>IF(AND(F29&gt;='Inputs &amp; Outputs'!B$13,F29&lt;'Inputs &amp; Outputs'!B$13+'Inputs &amp; Outputs'!B$19),1,0)</f>
        <v>1</v>
      </c>
      <c r="J29" s="71">
        <f>I29*'Inputs &amp; Outputs'!B$16*'Benefit Calculations'!G29*('Benefit Calculations'!C$4-'Benefit Calculations'!C$5)</f>
        <v>2820.3426313636246</v>
      </c>
      <c r="K29" s="89">
        <f t="shared" si="3"/>
        <v>0.80831351099065063</v>
      </c>
      <c r="L29" s="72">
        <f>K29*'Assumed Values'!$C$8</f>
        <v>6068.8178405178051</v>
      </c>
      <c r="M29" s="73">
        <f t="shared" si="0"/>
        <v>1118.1746956476998</v>
      </c>
      <c r="N29" s="88">
        <f>I29*'Inputs &amp; Outputs'!B$16*'Benefit Calculations'!G29*('Benefit Calculations'!D$4-'Benefit Calculations'!D$5)</f>
        <v>1215.8867020265347</v>
      </c>
      <c r="O29" s="89">
        <f t="shared" si="4"/>
        <v>0.34847455701037389</v>
      </c>
      <c r="P29" s="72">
        <f>ABS(O29*'Assumed Values'!$C$7)</f>
        <v>663.84403110476228</v>
      </c>
      <c r="Q29" s="73">
        <f t="shared" si="1"/>
        <v>122.31271673410048</v>
      </c>
      <c r="T29" s="85">
        <f t="shared" si="5"/>
        <v>0.73328908415454241</v>
      </c>
      <c r="U29" s="86">
        <f>T29*'Assumed Values'!$D$8</f>
        <v>0</v>
      </c>
    </row>
    <row r="30" spans="2:21" x14ac:dyDescent="0.25">
      <c r="F30" s="70">
        <f t="shared" si="2"/>
        <v>2044</v>
      </c>
      <c r="G30" s="80">
        <f t="shared" si="6"/>
        <v>63886.740401114963</v>
      </c>
      <c r="H30" s="79">
        <f t="shared" si="8"/>
        <v>2.3993633774712642E-3</v>
      </c>
      <c r="I30" s="70">
        <f>IF(AND(F30&gt;='Inputs &amp; Outputs'!B$13,F30&lt;'Inputs &amp; Outputs'!B$13+'Inputs &amp; Outputs'!B$19),1,0)</f>
        <v>1</v>
      </c>
      <c r="J30" s="71">
        <f>I30*'Inputs &amp; Outputs'!B$16*'Benefit Calculations'!G30*('Benefit Calculations'!C$4-'Benefit Calculations'!C$5)</f>
        <v>2827.1096581852394</v>
      </c>
      <c r="K30" s="89">
        <f t="shared" si="3"/>
        <v>0.81025294882643684</v>
      </c>
      <c r="L30" s="72">
        <f>K30*'Assumed Values'!$C$8</f>
        <v>6083.3791397888881</v>
      </c>
      <c r="M30" s="73">
        <f t="shared" si="0"/>
        <v>1047.5304701514506</v>
      </c>
      <c r="N30" s="88">
        <f>I30*'Inputs &amp; Outputs'!B$16*'Benefit Calculations'!G30*('Benefit Calculations'!D$4-'Benefit Calculations'!D$5)</f>
        <v>1218.8040560505317</v>
      </c>
      <c r="O30" s="89">
        <f t="shared" si="4"/>
        <v>0.34931067410044514</v>
      </c>
      <c r="P30" s="72">
        <f>ABS(O30*'Assumed Values'!$C$7)</f>
        <v>665.43683416134797</v>
      </c>
      <c r="Q30" s="73">
        <f t="shared" si="1"/>
        <v>114.5852237263844</v>
      </c>
      <c r="T30" s="85">
        <f t="shared" si="5"/>
        <v>0.73504851112816227</v>
      </c>
      <c r="U30" s="86">
        <f>T30*'Assumed Values'!$D$8</f>
        <v>0</v>
      </c>
    </row>
    <row r="31" spans="2:21" x14ac:dyDescent="0.25">
      <c r="F31" s="70">
        <f t="shared" si="2"/>
        <v>2045</v>
      </c>
      <c r="G31" s="80">
        <f>'Inputs &amp; Outputs'!$B$24</f>
        <v>64812</v>
      </c>
      <c r="H31" s="79">
        <f t="shared" si="8"/>
        <v>2.3993633774712642E-3</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64967.507539220671</v>
      </c>
      <c r="H32" s="79">
        <f t="shared" si="8"/>
        <v>2.3993633774712642E-3</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65123.388197535867</v>
      </c>
      <c r="H33" s="79">
        <f t="shared" si="8"/>
        <v>2.3993633774712642E-3</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65279.642870193878</v>
      </c>
      <c r="H34" s="79">
        <f t="shared" si="8"/>
        <v>2.3993633774712642E-3</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65436.272454591024</v>
      </c>
      <c r="H35" s="79">
        <f t="shared" si="8"/>
        <v>2.3993633774712642E-3</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65593.277850276805</v>
      </c>
      <c r="H36" s="79">
        <f t="shared" si="8"/>
        <v>2.3993633774712642E-3</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55274.737020845241</v>
      </c>
      <c r="K37" s="71">
        <f t="shared" ref="K37:Q37" si="9">SUM(K4:K36)</f>
        <v>15.841804557200922</v>
      </c>
      <c r="L37" s="74">
        <f t="shared" si="9"/>
        <v>118940.26861546452</v>
      </c>
      <c r="M37" s="75">
        <f t="shared" si="9"/>
        <v>41761.932699615558</v>
      </c>
      <c r="N37" s="88">
        <f t="shared" si="9"/>
        <v>23829.664152956062</v>
      </c>
      <c r="O37" s="88">
        <f t="shared" si="9"/>
        <v>6.8296097371300357</v>
      </c>
      <c r="P37" s="76">
        <f t="shared" si="9"/>
        <v>13010.406549232719</v>
      </c>
      <c r="Q37" s="75">
        <f t="shared" si="9"/>
        <v>4568.1729916074019</v>
      </c>
      <c r="T37" s="85">
        <f>SUM(T4:T36)</f>
        <v>14.37143162541976</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'Inputs &amp; Outputs'!Print_Area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Lad, Paresh - HPW</cp:lastModifiedBy>
  <cp:lastPrinted>2018-10-25T19:30:07Z</cp:lastPrinted>
  <dcterms:created xsi:type="dcterms:W3CDTF">2012-07-25T15:48:32Z</dcterms:created>
  <dcterms:modified xsi:type="dcterms:W3CDTF">2018-10-25T19:30:12Z</dcterms:modified>
</cp:coreProperties>
</file>