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browngay.net\gfs\ProjectsY\City_of_Mont_Belvieu\6228-00_HGAC_TIP_Application_Support\04_ENGR\03_Documents\2. Perry Ave Extension\"/>
    </mc:Choice>
  </mc:AlternateContent>
  <xr:revisionPtr revIDLastSave="0" documentId="13_ncr:1_{6DCB4D04-BB92-4F1A-B05C-F5CDCF491963}" xr6:coauthVersionLast="36" xr6:coauthVersionMax="36" xr10:uidLastSave="{00000000-0000-0000-0000-000000000000}"/>
  <bookViews>
    <workbookView xWindow="0" yWindow="0" windowWidth="28800" windowHeight="119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Outputs'!$A$1:$J$39</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<sst xmlns="http://schemas.openxmlformats.org/spreadsheetml/2006/main" count="264" uniqueCount="131">
  <si>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</si>
  <si>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</si>
  <si>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</si>
  <si>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</si>
  <si>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</si>
  <si>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</si>
  <si>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</si>
  <si>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</si>
  <si>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</si>
  <si>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</si>
  <si>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</si>
  <si>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</si>
  <si>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</si>
  <si>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</si>
  <si>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</si>
  <si>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</si>
  <si>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</si>
  <si>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</si>
  <si>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</si>
  <si>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</si>
  <si>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</si>
  <si>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</si>
  <si>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</si>
  <si>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</si>
  <si>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</si>
  <si>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</si>
  <si>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</si>
  <si>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</si>
  <si>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</si>
  <si>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</si>
  <si>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</si>
  <si>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</si>
  <si>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</si>
  <si>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</si>
  <si>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</si>
  <si>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</si>
  <si>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</si>
  <si>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</si>
  <si>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</si>
  <si>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</si>
  <si>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</si>
  <si>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</si>
  <si>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</si>
  <si>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</si>
  <si>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</si>
  <si>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</si>
  <si>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</si>
  <si>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</si>
  <si>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</si>
  <si>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</si>
  <si>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</si>
  <si>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</si>
  <si>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</si>
  <si>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</si>
  <si>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</si>
  <si>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</si>
  <si>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</si>
  <si>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</si>
  <si>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</si>
  <si>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</si>
  <si>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</si>
  <si>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</si>
  <si>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</si>
  <si>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</si>
  <si>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</si>
  <si>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</si>
  <si>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</si>
  <si>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</si>
  <si>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</si>
  <si>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</si>
  <si>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</si>
  <si>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</si>
  <si>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</si>
  <si>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</si>
  <si>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</si>
  <si>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</si>
  <si>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</si>
  <si>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</si>
  <si>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</si>
  <si>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</si>
  <si>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</si>
  <si>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</si>
  <si>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</si>
  <si>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</si>
  <si>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</si>
  <si>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</si>
  <si>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</si>
  <si>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</si>
  <si>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</si>
  <si>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</si>
  <si>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</si>
  <si>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</si>
  <si>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</si>
  <si>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</si>
  <si>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</si>
  <si>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</si>
  <si>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</si>
  <si>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</si>
  <si>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</si>
  <si>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</si>
  <si>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</si>
  <si>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</si>
  <si>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</si>
  <si>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</si>
  <si>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</si>
  <si>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</si>
  <si>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</si>
  <si>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</si>
  <si>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</si>
  <si>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</si>
  <si>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</si>
  <si>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</si>
  <si>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</si>
  <si>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</si>
  <si>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</si>
  <si>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</si>
  <si>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</si>
  <si>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</si>
  <si>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</si>
  <si>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</si>
  <si>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</si>
  <si>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</si>
  <si>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</si>
  <si>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</si>
  <si>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</si>
  <si>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</si>
  <si>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</si>
  <si>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</si>
  <si>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</si>
  <si>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N/A</t>
  </si>
  <si>
    <t>Perry Ave Extension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</si>
</sst>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quotePrefix="1" applyFill="1" applyBorder="1" applyAlignment="1" applyProtection="1">
      <alignment horizontal="left"/>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selection sqref="A1:J3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121" t="s">
        <v>130</v>
      </c>
      <c r="D6" s="6"/>
      <c r="E6" s="99" t="s">
        <v>91</v>
      </c>
    </row>
    <row r="7" spans="1:5" x14ac:dyDescent="0.25">
      <c r="A7" s="6" t="s">
        <v>51</v>
      </c>
      <c r="B7" s="6" t="s">
        <v>129</v>
      </c>
      <c r="D7" s="98"/>
      <c r="E7" s="99" t="s">
        <v>127</v>
      </c>
    </row>
    <row r="8" spans="1:5" x14ac:dyDescent="0.25">
      <c r="A8" s="6" t="s">
        <v>52</v>
      </c>
      <c r="B8" s="6" t="s">
        <v>129</v>
      </c>
      <c r="D8" s="103"/>
      <c r="E8" s="99" t="s">
        <v>92</v>
      </c>
    </row>
    <row r="9" spans="1:5" x14ac:dyDescent="0.25">
      <c r="A9" s="6" t="s">
        <v>64</v>
      </c>
      <c r="B9" s="104" t="s">
        <v>68</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1.27</v>
      </c>
    </row>
    <row r="17" spans="1:3" x14ac:dyDescent="0.25">
      <c r="A17" s="107" t="s">
        <v>95</v>
      </c>
      <c r="B17" s="57">
        <v>50</v>
      </c>
    </row>
    <row r="18" spans="1:3" x14ac:dyDescent="0.25">
      <c r="A18" s="107" t="s">
        <v>96</v>
      </c>
      <c r="B18" s="57">
        <v>50</v>
      </c>
    </row>
    <row r="19" spans="1:3" x14ac:dyDescent="0.25">
      <c r="A19" s="96" t="s">
        <v>97</v>
      </c>
      <c r="B19" s="97">
        <f>VLOOKUP(B14,'Service Life'!C6:D8,2,FALSE)</f>
        <v>20</v>
      </c>
    </row>
    <row r="21" spans="1:3" x14ac:dyDescent="0.25">
      <c r="A21" s="102" t="s">
        <v>89</v>
      </c>
    </row>
    <row r="22" spans="1:3" ht="20.25" customHeight="1" x14ac:dyDescent="0.25">
      <c r="A22" s="107" t="s">
        <v>90</v>
      </c>
      <c r="B22" s="119">
        <v>4140</v>
      </c>
    </row>
    <row r="23" spans="1:3" ht="30" x14ac:dyDescent="0.25">
      <c r="A23" s="118" t="s">
        <v>101</v>
      </c>
      <c r="B23" s="120">
        <v>5443</v>
      </c>
    </row>
    <row r="24" spans="1:3" ht="30" x14ac:dyDescent="0.25">
      <c r="A24" s="118" t="s">
        <v>102</v>
      </c>
      <c r="B24" s="120">
        <v>13294</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1"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6.9382898509499996E-2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1.3431300409100001E-2</v>
      </c>
      <c r="F4" s="70">
        <v>2018</v>
      </c>
      <c r="G4" s="80">
        <f>'Inputs &amp; Outputs'!B22</f>
        <v>4140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6.9382898509499996E-2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1.3431300409100001E-2</v>
      </c>
      <c r="F5" s="70">
        <f t="shared" ref="F5:F36" si="2">F4+1</f>
        <v>2019</v>
      </c>
      <c r="G5" s="80">
        <f>G4+G4*H5</f>
        <v>4305.0400620966957</v>
      </c>
      <c r="H5" s="79">
        <f>$C$9</f>
        <v>3.9864749298718749E-2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4476.6594048931211</v>
      </c>
      <c r="H6" s="79">
        <f t="shared" ref="H6:H11" si="7">$C$9</f>
        <v>3.9864749298718749E-2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4655.1203097649368</v>
      </c>
      <c r="H7" s="79">
        <f t="shared" si="7"/>
        <v>3.9864749298718749E-2</v>
      </c>
      <c r="I7" s="70">
        <f>IF(AND(F7&gt;='Inputs &amp; Outputs'!B$13,F7&lt;'Inputs &amp; Outputs'!B$13+'Inputs &amp; Outputs'!B$19),1,0)</f>
        <v>1</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4840.6955138690901</v>
      </c>
      <c r="H8" s="79">
        <f t="shared" si="7"/>
        <v>3.9864749298718749E-2</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3.9864749298718749E-2</v>
      </c>
      <c r="F9" s="70">
        <f t="shared" si="2"/>
        <v>2023</v>
      </c>
      <c r="G9" s="80">
        <f t="shared" si="6"/>
        <v>5033.6686269609136</v>
      </c>
      <c r="H9" s="79">
        <f t="shared" si="7"/>
        <v>3.9864749298718749E-2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3.6364894970636774E-2</v>
      </c>
      <c r="F10" s="70">
        <f t="shared" si="2"/>
        <v>2024</v>
      </c>
      <c r="G10" s="80">
        <f t="shared" si="6"/>
        <v>5234.3345648275363</v>
      </c>
      <c r="H10" s="79">
        <f t="shared" si="7"/>
        <v>3.9864749298718749E-2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4.4155095876861283E-2</v>
      </c>
      <c r="F11" s="70">
        <f t="shared" si="2"/>
        <v>2025</v>
      </c>
      <c r="G11" s="80">
        <f>'Inputs &amp; Outputs'!$B$23</f>
        <v>5443</v>
      </c>
      <c r="H11" s="79">
        <f t="shared" si="7"/>
        <v>3.9864749298718749E-2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5640.9341233251762</v>
      </c>
      <c r="H12" s="79">
        <f>$C$10</f>
        <v>3.6364894970636774E-2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5846.0661002561774</v>
      </c>
      <c r="H13" s="79">
        <f t="shared" ref="H13:H36" si="8">$C$10</f>
        <v>3.6364894970636774E-2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6058.6576799833938</v>
      </c>
      <c r="H14" s="79">
        <f t="shared" si="8"/>
        <v>3.6364894970636774E-2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6278.9801301790321</v>
      </c>
      <c r="H15" s="79">
        <f t="shared" si="8"/>
        <v>3.6364894970636774E-2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6507.3145831357078</v>
      </c>
      <c r="H16" s="79">
        <f t="shared" si="8"/>
        <v>3.6364894970636774E-2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6743.9523944923312</v>
      </c>
      <c r="H17" s="79">
        <f t="shared" si="8"/>
        <v>3.6364894970636774E-2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6989.1955150050189</v>
      </c>
      <c r="H18" s="79">
        <f t="shared" si="8"/>
        <v>3.6364894970636774E-2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7243.3568758374222</v>
      </c>
      <c r="H19" s="79">
        <f t="shared" si="8"/>
        <v>3.6364894970636774E-2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7506.7607878620902</v>
      </c>
      <c r="H20" s="79">
        <f t="shared" si="8"/>
        <v>3.6364894970636774E-2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7779.7433554823892</v>
      </c>
      <c r="H21" s="79">
        <f t="shared" si="8"/>
        <v>3.6364894970636774E-2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8062.652905503016</v>
      </c>
      <c r="H22" s="79">
        <f t="shared" si="8"/>
        <v>3.6364894970636774E-2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8355.8504315963328</v>
      </c>
      <c r="H23" s="79">
        <f t="shared" si="8"/>
        <v>3.6364894970636774E-2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8659.7100549316838</v>
      </c>
      <c r="H24" s="79">
        <f t="shared" si="8"/>
        <v>3.6364894970636774E-2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8974.6195015554422</v>
      </c>
      <c r="H25" s="79">
        <f t="shared" si="8"/>
        <v>3.6364894970636774E-2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9300.9805971309343</v>
      </c>
      <c r="H26" s="79">
        <f t="shared" si="8"/>
        <v>3.6364894970636774E-2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9639.2097796695307</v>
      </c>
      <c r="H27" s="79">
        <f t="shared" si="8"/>
        <v>3.6364894970636774E-2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9989.738630907148</v>
      </c>
      <c r="H28" s="79">
        <f t="shared" si="8"/>
        <v>3.6364894970636774E-2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10353.0144270042</v>
      </c>
      <c r="H29" s="79">
        <f t="shared" si="8"/>
        <v>3.6364894970636774E-2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10729.500709271695</v>
      </c>
      <c r="H30" s="79">
        <f t="shared" si="8"/>
        <v>3.6364894970636774E-2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13294</v>
      </c>
      <c r="H31" s="79">
        <f t="shared" si="8"/>
        <v>3.6364894970636774E-2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13777.434913739646</v>
      </c>
      <c r="H32" s="79">
        <f t="shared" si="8"/>
        <v>3.6364894970636774E-2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14278.449887342573</v>
      </c>
      <c r="H33" s="79">
        <f t="shared" si="8"/>
        <v>3.6364894970636774E-2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14797.684217839285</v>
      </c>
      <c r="H34" s="79">
        <f t="shared" si="8"/>
        <v>3.6364894970636774E-2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15335.800450229661</v>
      </c>
      <c r="H35" s="79">
        <f t="shared" si="8"/>
        <v>3.6364894970636774E-2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15893.485222892907</v>
      </c>
      <c r="H36" s="79">
        <f t="shared" si="8"/>
        <v>3.6364894970636774E-2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Lauren Netherton</cp:lastModifiedBy>
  <cp:lastPrinted>2018-10-24T20:19:27Z</cp:lastPrinted>
  <dcterms:created xsi:type="dcterms:W3CDTF">2012-07-25T15:48:32Z</dcterms:created>
  <dcterms:modified xsi:type="dcterms:W3CDTF">2018-10-24T20:19:35Z</dcterms:modified>
</cp:coreProperties>
</file>