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ngineering\Transportation and Mobility Program\Funding Options\H-GAC TIP 2019-2022\3 - Application\P5 - Williams Trace Reconstruction\"/>
    </mc:Choice>
  </mc:AlternateContent>
  <bookViews>
    <workbookView xWindow="0" yWindow="0" windowWidth="28800" windowHeight="11400" tabRatio="763" activeTab="3"/>
  </bookViews>
  <sheets>
    <sheet name="Instructions" sheetId="8" r:id="rId1"/>
    <sheet name="ITS Delay Worksheet" sheetId="7" state="hidden" r:id="rId2"/>
    <sheet name="Emissions Reduction Worksheet" sheetId="5" state="hidden" r:id="rId3"/>
    <sheet name="Inputs &amp; Outputs" sheetId="11" r:id="rId4"/>
    <sheet name="Supporting Documents" sheetId="13" r:id="rId5"/>
    <sheet name="Calculations" sheetId="12" r:id="rId6"/>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5">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62913"/>
</workbook>
</file>

<file path=xl/calcChain.xml><?xml version="1.0" encoding="utf-8"?>
<calcChain xmlns="http://schemas.openxmlformats.org/spreadsheetml/2006/main">
  <c r="G8" i="11" l="1"/>
  <c r="F8" i="11"/>
  <c r="J4" i="12" l="1"/>
  <c r="B7" i="12" s="1"/>
  <c r="F9" i="11"/>
  <c r="G9" i="11"/>
  <c r="F10" i="11" l="1"/>
  <c r="F11" i="11" s="1"/>
  <c r="B6" i="12"/>
  <c r="B4" i="12"/>
  <c r="B5" i="12"/>
  <c r="B10" i="12"/>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<sst xmlns="http://schemas.openxmlformats.org/spreadsheetml/2006/main" count="201" uniqueCount="146">
  <si>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</si>
  <si>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</si>
  <si>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</si>
  <si>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</si>
  <si>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</si>
  <si>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</si>
  <si>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</si>
  <si>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</si>
  <si>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</si>
  <si>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</si>
  <si>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</si>
  <si>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</si>
  <si>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</si>
  <si>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</si>
  <si>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</si>
  <si>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</si>
  <si>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</si>
  <si>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</si>
  <si>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</si>
  <si>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</si>
  <si>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</si>
  <si>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</si>
  <si>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</si>
  <si>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</si>
  <si>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</si>
  <si>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</si>
  <si>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</si>
  <si>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</si>
  <si>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</si>
  <si>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</si>
  <si>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</si>
  <si>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</si>
  <si>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</si>
  <si>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</si>
  <si>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</si>
  <si>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</si>
  <si>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</si>
  <si>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</si>
  <si>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</si>
  <si>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</si>
  <si>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</si>
  <si>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</si>
  <si>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</si>
  <si>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</si>
  <si>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</si>
  <si>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</si>
  <si>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</si>
  <si>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</si>
  <si>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</si>
  <si>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</si>
  <si>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</si>
  <si>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</si>
  <si>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</si>
  <si>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</si>
  <si>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</si>
  <si>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</si>
  <si>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</si>
  <si>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</si>
  <si>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</si>
  <si>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</si>
  <si>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</si>
  <si>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</si>
  <si>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</si>
  <si>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</si>
  <si>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</si>
  <si>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</si>
  <si>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</si>
  <si>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</si>
  <si>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</si>
  <si>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</si>
  <si>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</si>
  <si>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</si>
  <si>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</si>
  <si>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</si>
  <si>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</si>
  <si>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</si>
  <si>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</si>
  <si>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</si>
  <si>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</si>
  <si>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</si>
  <si>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</si>
  <si>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</si>
  <si>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</si>
  <si>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</si>
  <si>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</si>
  <si>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</si>
  <si>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</si>
  <si>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</si>
  <si>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</si>
  <si>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</si>
  <si>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</si>
  <si>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</si>
  <si>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</si>
  <si>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</si>
  <si>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</si>
  <si>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</si>
  <si>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</si>
  <si>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</si>
  <si>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</si>
  <si>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</si>
  <si>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</si>
  <si>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</si>
  <si>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</si>
  <si>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</si>
  <si>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</si>
  <si>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</si>
  <si>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</si>
  <si>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</si>
  <si>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</si>
  <si>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</si>
  <si>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</si>
  <si>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</si>
  <si>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</si>
  <si>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</si>
  <si>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</si>
  <si>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</si>
  <si>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</si>
  <si>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</si>
  <si>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</si>
  <si>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</si>
  <si>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</si>
  <si>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</si>
  <si>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</si>
  <si>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</si>
  <si>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</si>
  <si>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</si>
  <si>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</si>
  <si>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</si>
  <si>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</si>
  <si>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</si>
  <si>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</si>
  <si>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</si>
  <si>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</si>
  <si>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</si>
  <si>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</si>
  <si>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</si>
  <si>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</si>
  <si>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</si>
  <si>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</si>
  <si>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</si>
  <si>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</si>
  <si>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</si>
  <si>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t>
  </si>
  <si>
    <t>PER report from Castello does not provide any traffic model or additional information.</t>
  </si>
  <si>
    <t>Williams Trace Blvd Reconstruction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</si>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</sst>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56000</xdr:colOff>
      <xdr:row>32</xdr:row>
      <xdr:rowOff>37333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200000" cy="61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G7" sqref="G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144</v>
      </c>
      <c r="E6" s="2" t="s">
        <v>54</v>
      </c>
      <c r="F6" s="80">
        <v>43347</v>
      </c>
      <c r="G6" s="80">
        <v>45000</v>
      </c>
      <c r="J6" t="s">
        <v>61</v>
      </c>
    </row>
    <row r="7" spans="1:16" x14ac:dyDescent="0.25">
      <c r="A7" s="2" t="s">
        <v>47</v>
      </c>
      <c r="B7" s="3">
        <v>220</v>
      </c>
      <c r="E7" s="2" t="s">
        <v>55</v>
      </c>
      <c r="F7" s="80">
        <v>4</v>
      </c>
      <c r="G7" s="80">
        <v>6</v>
      </c>
    </row>
    <row r="8" spans="1:16" x14ac:dyDescent="0.25">
      <c r="A8" s="2" t="s">
        <v>48</v>
      </c>
      <c r="B8" s="3" t="s">
        <v>145</v>
      </c>
      <c r="E8" s="7" t="s">
        <v>56</v>
      </c>
      <c r="F8" s="81">
        <f>IF(AND(F6&gt;0,F7&gt;0), F6/F7, "N/A")</f>
        <v>10836.75</v>
      </c>
      <c r="G8" s="81">
        <f>IF(AND(G6&gt;0,G7&gt;0), G6/G7, "N/A")</f>
        <v>7500</v>
      </c>
    </row>
    <row r="9" spans="1:16" x14ac:dyDescent="0.25">
      <c r="A9" s="2" t="s">
        <v>51</v>
      </c>
      <c r="B9" s="37">
        <v>2023</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1.573958915</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1.4545699999999999</v>
      </c>
    </row>
    <row r="10" spans="1:16" x14ac:dyDescent="0.25">
      <c r="A10" s="2" t="s">
        <v>93</v>
      </c>
      <c r="B10" s="54" t="s">
        <v>68</v>
      </c>
      <c r="E10" s="7" t="s">
        <v>70</v>
      </c>
      <c r="F10" s="83">
        <f>IF(OR(F9=FALSE,G9=FALSE),"N/A",(F9-G9))</f>
        <v>0.11938891500000004</v>
      </c>
      <c r="G10" s="84"/>
    </row>
    <row r="11" spans="1:16" x14ac:dyDescent="0.25">
      <c r="A11" s="2" t="s">
        <v>95</v>
      </c>
      <c r="B11" s="80" t="s">
        <v>62</v>
      </c>
      <c r="E11" s="7" t="s">
        <v>75</v>
      </c>
      <c r="F11" s="94">
        <f>IF(OR(F9=FALSE,G9=FALSE,F10=FALSE), "N/A", IF(OR(F10=0.1,AND(0.01&lt;F10,F10&lt;0.1)), 5, (IF(OR(F10=0.2,AND(0.1&lt;F10,F10&lt;0.2)), 10, (IF(OR(F10=0.3,AND(0.2&lt;F10,F10&lt;0.3)), 15, IF(F10&gt;0.3, 20,"N/A")))))))</f>
        <v>10</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t="s">
        <v>142</v>
      </c>
    </row>
    <row r="19" spans="1:6" x14ac:dyDescent="0.25">
      <c r="A19" s="2" t="s">
        <v>96</v>
      </c>
      <c r="B19" s="3" t="s">
        <v>142</v>
      </c>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Q3"/>
  <sheetViews>
    <sheetView workbookViewId="0">
      <selection activeCell="Q4" sqref="Q4"/>
    </sheetView>
  </sheetViews>
  <sheetFormatPr defaultRowHeight="15" x14ac:dyDescent="0.25"/>
  <sheetData>
    <row r="3" spans="17:17" x14ac:dyDescent="0.25">
      <c r="Q3" t="s">
        <v>143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1.573958915</v>
      </c>
      <c r="F4" s="78">
        <f>+K4</f>
        <v>1.4545699999999999</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1.573958915</v>
      </c>
      <c r="K4" s="76">
        <f>'Inputs &amp; Outputs'!G9</f>
        <v>1.4545699999999999</v>
      </c>
    </row>
    <row r="5" spans="1:11" x14ac:dyDescent="0.25">
      <c r="A5" s="46" t="s">
        <v>72</v>
      </c>
      <c r="B5" s="50">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0.11938891500000004</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Instructions</vt:lpstr>
      <vt:lpstr>ITS Delay Worksheet</vt:lpstr>
      <vt:lpstr>Emissions Reduction Worksheet</vt:lpstr>
      <vt:lpstr>Inputs &amp; Outputs</vt:lpstr>
      <vt:lpstr>Supporting Documents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Marcello Victorino</cp:lastModifiedBy>
  <cp:lastPrinted>2018-04-10T17:15:43Z</cp:lastPrinted>
  <dcterms:created xsi:type="dcterms:W3CDTF">2012-07-25T15:48:32Z</dcterms:created>
  <dcterms:modified xsi:type="dcterms:W3CDTF">2018-10-31T20:58:09Z</dcterms:modified>
</cp:coreProperties>
</file>