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22" documentId="8_{B414D6EF-7A56-4406-8B9D-301FAD151F9D}" xr6:coauthVersionLast="40" xr6:coauthVersionMax="40" xr10:uidLastSave="{0699FDA5-2B46-498A-8365-8E60DA207B1E}"/>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<sst xmlns="http://schemas.openxmlformats.org/spreadsheetml/2006/main" count="263" uniqueCount="131">
  <si>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</si>
  <si>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</si>
  <si>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</si>
  <si>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</si>
  <si>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</si>
  <si>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</si>
  <si>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</si>
  <si>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</si>
  <si>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</si>
  <si>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</si>
  <si>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</si>
  <si>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</si>
  <si>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</si>
  <si>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</si>
  <si>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</si>
  <si>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</si>
  <si>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</si>
  <si>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</si>
  <si>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</si>
  <si>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</si>
  <si>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</si>
  <si>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</si>
  <si>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</si>
  <si>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</si>
  <si>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</si>
  <si>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</si>
  <si>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</si>
  <si>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</si>
  <si>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</si>
  <si>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</si>
  <si>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</si>
  <si>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</si>
  <si>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</si>
  <si>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</si>
  <si>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</si>
  <si>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</si>
  <si>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</si>
  <si>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</si>
  <si>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</si>
  <si>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</si>
  <si>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</si>
  <si>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</si>
  <si>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</si>
  <si>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</si>
  <si>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</si>
  <si>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</si>
  <si>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</si>
  <si>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Hempstead Highway</t>
  </si>
  <si>
    <t>Data entered by the sponsors</t>
  </si>
  <si>
    <t>Application ID Number:</t>
  </si>
  <si>
    <t>Data populated/calculated based on inputs</t>
  </si>
  <si>
    <t>Sponsor ID Number (CSJ, etc.):</t>
  </si>
  <si>
    <t>0912-72-922; 0912-72-923; 0912-72-924; 0912-14-218</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</si>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</sst>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3" zoomScaleNormal="100" workbookViewId="0" xr3:uid="{51F8DEE0-4D01-5F28-A812-FC0BD7CAC4A5}">
      <selection activeCell="B19" sqref="B19"/>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600000000000001">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2028</v>
      </c>
    </row>
    <row r="14" spans="1:5">
      <c r="A14" s="5" t="s">
        <v>59</v>
      </c>
      <c r="B14" s="5" t="s">
        <v>60</v>
      </c>
    </row>
    <row r="15" spans="1:5">
      <c r="A15" s="85" t="s">
        <v>61</v>
      </c>
      <c r="B15" s="8" t="s">
        <v>62</v>
      </c>
    </row>
    <row r="16" spans="1:5">
      <c r="A16" s="85" t="s">
        <v>63</v>
      </c>
      <c r="B16" s="8">
        <v>7.85</v>
      </c>
    </row>
    <row r="17" spans="1:2">
      <c r="A17" s="86" t="s">
        <v>64</v>
      </c>
      <c r="B17" s="8">
        <v>12</v>
      </c>
    </row>
    <row r="18" spans="1:2">
      <c r="A18" s="86" t="s">
        <v>65</v>
      </c>
      <c r="B18" s="8">
        <v>20</v>
      </c>
    </row>
    <row r="19" spans="1:2">
      <c r="A19" s="76" t="s">
        <v>66</v>
      </c>
      <c r="B19" s="77">
        <f>VLOOKUP(B14,'Service Life'!C6:D8,2,FALSE)</f>
        <v>20</v>
      </c>
    </row>
    <row r="21" spans="1:2">
      <c r="A21" s="81" t="s">
        <v>67</v>
      </c>
    </row>
    <row r="22" spans="1:2" ht="20.25" customHeight="1">
      <c r="A22" s="86" t="s">
        <v>68</v>
      </c>
      <c r="B22" s="95">
        <v>13429</v>
      </c>
    </row>
    <row r="23" spans="1:2" ht="29.1">
      <c r="A23" s="94" t="s">
        <v>69</v>
      </c>
      <c r="B23" s="96">
        <v>27612</v>
      </c>
    </row>
    <row r="24" spans="1:2" ht="29.1">
      <c r="A24" s="94" t="s">
        <v>70</v>
      </c>
      <c r="B24" s="96">
        <v>56497</v>
      </c>
    </row>
    <row r="27" spans="1:2" ht="18.600000000000001">
      <c r="A27" s="79" t="s">
        <v>71</v>
      </c>
      <c r="B27" s="80"/>
    </row>
    <row r="29" spans="1:2">
      <c r="A29" s="87" t="s">
        <v>72</v>
      </c>
    </row>
    <row r="30" spans="1:2">
      <c r="A30" s="84" t="s">
        <v>73</v>
      </c>
      <c r="B30" s="35">
        <f>'Benefit Calculations'!M37</f>
        <v>45663.953809776001</v>
      </c>
    </row>
    <row r="31" spans="1:2">
      <c r="A31" s="84" t="s">
        <v>74</v>
      </c>
      <c r="B31" s="35">
        <f>'Benefit Calculations'!Q37</f>
        <v>5631.4976282312746</v>
      </c>
    </row>
    <row r="32" spans="1:2">
      <c r="B32" s="88"/>
    </row>
    <row r="33" spans="1:9">
      <c r="A33" s="87" t="s">
        <v>75</v>
      </c>
      <c r="B33" s="88"/>
    </row>
    <row r="34" spans="1:9">
      <c r="A34" s="84" t="s">
        <v>76</v>
      </c>
      <c r="B34" s="35">
        <f>$B$30+$B$31</f>
        <v>51295.45143800728</v>
      </c>
    </row>
    <row r="35" spans="1:9">
      <c r="I35" s="89"/>
    </row>
    <row r="36" spans="1:9">
      <c r="A36" s="87" t="s">
        <v>77</v>
      </c>
    </row>
    <row r="37" spans="1:9">
      <c r="A37" s="84" t="s">
        <v>78</v>
      </c>
      <c r="B37" s="91">
        <f>'Benefit Calculations'!K37</f>
        <v>22.775970172015377</v>
      </c>
    </row>
    <row r="38" spans="1:9">
      <c r="A38" s="84" t="s">
        <v>79</v>
      </c>
      <c r="B38" s="91">
        <f>'Benefit Calculations'!O37</f>
        <v>11.07022792645955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8.3972498774499998E-2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2.35166996717E-2</v>
      </c>
      <c r="F4" s="54">
        <v>2018</v>
      </c>
      <c r="G4" s="63">
        <f>'Inputs &amp; Outputs'!B22</f>
        <v>13429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7.1687102317799997E-2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1.7545400187400001E-2</v>
      </c>
      <c r="F5" s="54">
        <f t="shared" ref="F5:F36" si="2">F4+1</f>
        <v>2019</v>
      </c>
      <c r="G5" s="63">
        <f>G4+G4*H5</f>
        <v>14885.577942951901</v>
      </c>
      <c r="H5" s="62">
        <f>$C$9</f>
        <v>0.10846510856742131</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16500.143770622992</v>
      </c>
      <c r="H6" s="62">
        <f t="shared" ref="H6:H11" si="7">$C$9</f>
        <v>0.10846510856742131</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18289.833656081675</v>
      </c>
      <c r="H7" s="62">
        <f t="shared" si="7"/>
        <v>0.10846510856742131</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20273.642449268649</v>
      </c>
      <c r="H8" s="62">
        <f t="shared" si="7"/>
        <v>0.10846510856742131</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0.10846510856742131</v>
      </c>
      <c r="F9" s="54">
        <f t="shared" si="2"/>
        <v>2023</v>
      </c>
      <c r="G9" s="63">
        <f t="shared" si="6"/>
        <v>22472.625278585656</v>
      </c>
      <c r="H9" s="62">
        <f t="shared" si="7"/>
        <v>0.10846510856742131</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2.9051478340384573E-2</v>
      </c>
      <c r="F10" s="54">
        <f t="shared" si="2"/>
        <v>2024</v>
      </c>
      <c r="G10" s="63">
        <f t="shared" si="6"/>
        <v>24910.121019222424</v>
      </c>
      <c r="H10" s="62">
        <f t="shared" si="7"/>
        <v>0.10846510856742131</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5.4655043459982178E-2</v>
      </c>
      <c r="F11" s="54">
        <f t="shared" si="2"/>
        <v>2025</v>
      </c>
      <c r="G11" s="63">
        <f>'Inputs &amp; Outputs'!$B$23</f>
        <v>27612</v>
      </c>
      <c r="H11" s="62">
        <f t="shared" si="7"/>
        <v>0.10846510856742131</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28414.1694199347</v>
      </c>
      <c r="H12" s="62">
        <f>$C$10</f>
        <v>2.9051478340384573E-2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29239.643047397953</v>
      </c>
      <c r="H13" s="62">
        <f t="shared" ref="H13:H36" si="8">$C$10</f>
        <v>2.9051478340384573E-2</v>
      </c>
      <c r="I13" s="54">
        <f>IF(AND(F13&gt;='Inputs &amp; Outputs'!B$13,F13&lt;'Inputs &amp; Outputs'!B$13+'Inputs &amp; Outputs'!B$19),1,0)</f>
        <v>0</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30089.097904070011</v>
      </c>
      <c r="H14" s="62">
        <f t="shared" si="8"/>
        <v>2.9051478340384573E-2</v>
      </c>
      <c r="I14" s="54">
        <f>IF(AND(F14&gt;='Inputs &amp; Outputs'!B$13,F14&lt;'Inputs &amp; Outputs'!B$13+'Inputs &amp; Outputs'!B$19),1,0)</f>
        <v>1</v>
      </c>
      <c r="J14" s="55">
        <f>I14*'Inputs &amp; Outputs'!B$16*'Benefit Calculations'!G14*('Benefit Calculations'!C$4-'Benefit Calculations'!C$5)</f>
        <v>2901.8034996912947</v>
      </c>
      <c r="K14" s="71">
        <f t="shared" si="3"/>
        <v>0.83166029153924304</v>
      </c>
      <c r="L14" s="56">
        <f>K14*'Assumed Values'!$C$8</f>
        <v>6244.1054688766371</v>
      </c>
      <c r="M14" s="57">
        <f t="shared" si="0"/>
        <v>3174.1865951179589</v>
      </c>
      <c r="N14" s="55">
        <f>I14*'Inputs &amp; Outputs'!B$16*'Benefit Calculations'!G14*('Benefit Calculations'!D$4-'Benefit Calculations'!D$5)</f>
        <v>1410.4174661613595</v>
      </c>
      <c r="O14" s="71">
        <f t="shared" si="4"/>
        <v>0.40422730251189776</v>
      </c>
      <c r="P14" s="56">
        <f>ABS(O14*'Assumed Values'!$C$7)</f>
        <v>770.05301128516521</v>
      </c>
      <c r="Q14" s="57">
        <f t="shared" si="1"/>
        <v>391.45590319302158</v>
      </c>
      <c r="T14" s="68">
        <f t="shared" si="5"/>
        <v>0.7544689099197367</v>
      </c>
      <c r="U14" s="69">
        <f>T14*'Assumed Values'!$D$8</f>
        <v>0</v>
      </c>
    </row>
    <row r="15" spans="2:21">
      <c r="C15" s="1"/>
      <c r="F15" s="54">
        <f t="shared" si="2"/>
        <v>2029</v>
      </c>
      <c r="G15" s="63">
        <f t="shared" si="6"/>
        <v>30963.23068011181</v>
      </c>
      <c r="H15" s="62">
        <f t="shared" si="8"/>
        <v>2.9051478340384573E-2</v>
      </c>
      <c r="I15" s="54">
        <f>IF(AND(F15&gt;='Inputs &amp; Outputs'!B$13,F15&lt;'Inputs &amp; Outputs'!B$13+'Inputs &amp; Outputs'!B$19),1,0)</f>
        <v>1</v>
      </c>
      <c r="J15" s="55">
        <f>I15*'Inputs &amp; Outputs'!B$16*'Benefit Calculations'!G15*('Benefit Calculations'!C$4-'Benefit Calculations'!C$5)</f>
        <v>2986.1051812106284</v>
      </c>
      <c r="K15" s="71">
        <f t="shared" si="3"/>
        <v>0.85582125248545315</v>
      </c>
      <c r="L15" s="56">
        <f>K15*'Assumed Values'!$C$8</f>
        <v>6425.5059636607821</v>
      </c>
      <c r="M15" s="57">
        <f t="shared" si="0"/>
        <v>3052.7115964807158</v>
      </c>
      <c r="N15" s="55">
        <f>I15*'Inputs &amp; Outputs'!B$16*'Benefit Calculations'!G15*('Benefit Calculations'!D$4-'Benefit Calculations'!D$5)</f>
        <v>1451.3921786304463</v>
      </c>
      <c r="O15" s="71">
        <f t="shared" si="4"/>
        <v>0.41597070323541424</v>
      </c>
      <c r="P15" s="56">
        <f>ABS(O15*'Assumed Values'!$C$7)</f>
        <v>792.42418966346418</v>
      </c>
      <c r="Q15" s="57">
        <f t="shared" si="1"/>
        <v>376.47502419238253</v>
      </c>
      <c r="T15" s="68">
        <f t="shared" si="5"/>
        <v>0.77638734711476332</v>
      </c>
      <c r="U15" s="69">
        <f>T15*'Assumed Values'!$D$8</f>
        <v>0</v>
      </c>
    </row>
    <row r="16" spans="2:21">
      <c r="C16" s="1"/>
      <c r="F16" s="54">
        <f t="shared" si="2"/>
        <v>2030</v>
      </c>
      <c r="G16" s="63">
        <f t="shared" si="6"/>
        <v>31862.75830556341</v>
      </c>
      <c r="H16" s="62">
        <f t="shared" si="8"/>
        <v>2.9051478340384573E-2</v>
      </c>
      <c r="I16" s="54">
        <f>IF(AND(F16&gt;='Inputs &amp; Outputs'!B$13,F16&lt;'Inputs &amp; Outputs'!B$13+'Inputs &amp; Outputs'!B$19),1,0)</f>
        <v>1</v>
      </c>
      <c r="J16" s="55">
        <f>I16*'Inputs &amp; Outputs'!B$16*'Benefit Calculations'!G16*('Benefit Calculations'!C$4-'Benefit Calculations'!C$5)</f>
        <v>3072.8559512046791</v>
      </c>
      <c r="K16" s="71">
        <f t="shared" si="3"/>
        <v>0.88068412506527516</v>
      </c>
      <c r="L16" s="56">
        <f>K16*'Assumed Values'!$C$8</f>
        <v>6612.176410990086</v>
      </c>
      <c r="M16" s="57">
        <f t="shared" si="0"/>
        <v>2935.8854030890816</v>
      </c>
      <c r="N16" s="55">
        <f>I16*'Inputs &amp; Outputs'!B$16*'Benefit Calculations'!G16*('Benefit Calculations'!D$4-'Benefit Calculations'!D$5)</f>
        <v>1493.5572670713323</v>
      </c>
      <c r="O16" s="71">
        <f t="shared" si="4"/>
        <v>0.42805526711069236</v>
      </c>
      <c r="P16" s="56">
        <f>ABS(O16*'Assumed Values'!$C$7)</f>
        <v>815.44528384586897</v>
      </c>
      <c r="Q16" s="57">
        <f t="shared" si="1"/>
        <v>362.06745813402176</v>
      </c>
      <c r="T16" s="68">
        <f t="shared" si="5"/>
        <v>0.79894254731321657</v>
      </c>
      <c r="U16" s="69">
        <f>T16*'Assumed Values'!$D$8</f>
        <v>0</v>
      </c>
    </row>
    <row r="17" spans="3:21">
      <c r="C17" s="1"/>
      <c r="F17" s="54">
        <f t="shared" si="2"/>
        <v>2031</v>
      </c>
      <c r="G17" s="63">
        <f t="shared" si="6"/>
        <v>32788.41853834239</v>
      </c>
      <c r="H17" s="62">
        <f t="shared" si="8"/>
        <v>2.9051478340384573E-2</v>
      </c>
      <c r="I17" s="54">
        <f>IF(AND(F17&gt;='Inputs &amp; Outputs'!B$13,F17&lt;'Inputs &amp; Outputs'!B$13+'Inputs &amp; Outputs'!B$19),1,0)</f>
        <v>1</v>
      </c>
      <c r="J17" s="55">
        <f>I17*'Inputs &amp; Outputs'!B$16*'Benefit Calculations'!G17*('Benefit Calculations'!C$4-'Benefit Calculations'!C$5)</f>
        <v>3162.1269593142238</v>
      </c>
      <c r="K17" s="71">
        <f t="shared" si="3"/>
        <v>0.90626930084932955</v>
      </c>
      <c r="L17" s="56">
        <f>K17*'Assumed Values'!$C$8</f>
        <v>6804.2699107767667</v>
      </c>
      <c r="M17" s="57">
        <f t="shared" si="0"/>
        <v>2823.5301068100703</v>
      </c>
      <c r="N17" s="55">
        <f>I17*'Inputs &amp; Outputs'!B$16*'Benefit Calculations'!G17*('Benefit Calculations'!D$4-'Benefit Calculations'!D$5)</f>
        <v>1536.9473136657789</v>
      </c>
      <c r="O17" s="71">
        <f t="shared" si="4"/>
        <v>0.44049090543164615</v>
      </c>
      <c r="P17" s="56">
        <f>ABS(O17*'Assumed Values'!$C$7)</f>
        <v>839.13517484728595</v>
      </c>
      <c r="Q17" s="57">
        <f t="shared" si="1"/>
        <v>348.21126453435551</v>
      </c>
      <c r="T17" s="68">
        <f t="shared" si="5"/>
        <v>0.82215300942169822</v>
      </c>
      <c r="U17" s="69">
        <f>T17*'Assumed Values'!$D$8</f>
        <v>0</v>
      </c>
    </row>
    <row r="18" spans="3:21">
      <c r="F18" s="54">
        <f t="shared" si="2"/>
        <v>2032</v>
      </c>
      <c r="G18" s="63">
        <f t="shared" si="6"/>
        <v>33740.970569324505</v>
      </c>
      <c r="H18" s="62">
        <f t="shared" si="8"/>
        <v>2.9051478340384573E-2</v>
      </c>
      <c r="I18" s="54">
        <f>IF(AND(F18&gt;='Inputs &amp; Outputs'!B$13,F18&lt;'Inputs &amp; Outputs'!B$13+'Inputs &amp; Outputs'!B$19),1,0)</f>
        <v>1</v>
      </c>
      <c r="J18" s="55">
        <f>I18*'Inputs &amp; Outputs'!B$16*'Benefit Calculations'!G18*('Benefit Calculations'!C$4-'Benefit Calculations'!C$5)</f>
        <v>3253.991422182286</v>
      </c>
      <c r="K18" s="71">
        <f t="shared" si="3"/>
        <v>0.93259776381350901</v>
      </c>
      <c r="L18" s="56">
        <f>K18*'Assumed Values'!$C$8</f>
        <v>7001.9440107118253</v>
      </c>
      <c r="M18" s="57">
        <f t="shared" si="0"/>
        <v>2715.4746079920424</v>
      </c>
      <c r="N18" s="55">
        <f>I18*'Inputs &amp; Outputs'!B$16*'Benefit Calculations'!G18*('Benefit Calculations'!D$4-'Benefit Calculations'!D$5)</f>
        <v>1581.5979052590524</v>
      </c>
      <c r="O18" s="71">
        <f t="shared" si="4"/>
        <v>0.45328781742993002</v>
      </c>
      <c r="P18" s="56">
        <f>ABS(O18*'Assumed Values'!$C$7)</f>
        <v>863.51329220401669</v>
      </c>
      <c r="Q18" s="57">
        <f t="shared" si="1"/>
        <v>334.88534256434883</v>
      </c>
      <c r="T18" s="68">
        <f t="shared" si="5"/>
        <v>0.84603776976739442</v>
      </c>
      <c r="U18" s="69">
        <f>T18*'Assumed Values'!$D$8</f>
        <v>0</v>
      </c>
    </row>
    <row r="19" spans="3:21">
      <c r="F19" s="54">
        <f t="shared" si="2"/>
        <v>2033</v>
      </c>
      <c r="G19" s="63">
        <f t="shared" si="6"/>
        <v>34721.195645002786</v>
      </c>
      <c r="H19" s="62">
        <f t="shared" si="8"/>
        <v>2.9051478340384573E-2</v>
      </c>
      <c r="I19" s="54">
        <f>IF(AND(F19&gt;='Inputs &amp; Outputs'!B$13,F19&lt;'Inputs &amp; Outputs'!B$13+'Inputs &amp; Outputs'!B$19),1,0)</f>
        <v>1</v>
      </c>
      <c r="J19" s="55">
        <f>I19*'Inputs &amp; Outputs'!B$16*'Benefit Calculations'!G19*('Benefit Calculations'!C$4-'Benefit Calculations'!C$5)</f>
        <v>3348.5246835036119</v>
      </c>
      <c r="K19" s="71">
        <f t="shared" si="3"/>
        <v>0.95969110754922826</v>
      </c>
      <c r="L19" s="56">
        <f>K19*'Assumed Values'!$C$8</f>
        <v>7205.3608354796061</v>
      </c>
      <c r="M19" s="57">
        <f t="shared" si="0"/>
        <v>2611.5543549065305</v>
      </c>
      <c r="N19" s="55">
        <f>I19*'Inputs &amp; Outputs'!B$16*'Benefit Calculations'!G19*('Benefit Calculations'!D$4-'Benefit Calculations'!D$5)</f>
        <v>1627.5456625468832</v>
      </c>
      <c r="O19" s="71">
        <f t="shared" si="4"/>
        <v>0.46645649863995575</v>
      </c>
      <c r="P19" s="56">
        <f>ABS(O19*'Assumed Values'!$C$7)</f>
        <v>888.59962990911572</v>
      </c>
      <c r="Q19" s="57">
        <f t="shared" si="1"/>
        <v>322.0693989162329</v>
      </c>
      <c r="T19" s="68">
        <f t="shared" si="5"/>
        <v>0.87061641771093912</v>
      </c>
      <c r="U19" s="69">
        <f>T19*'Assumed Values'!$D$8</f>
        <v>0</v>
      </c>
    </row>
    <row r="20" spans="3:21">
      <c r="F20" s="54">
        <f t="shared" si="2"/>
        <v>2034</v>
      </c>
      <c r="G20" s="63">
        <f t="shared" si="6"/>
        <v>35729.89770823584</v>
      </c>
      <c r="H20" s="62">
        <f t="shared" si="8"/>
        <v>2.9051478340384573E-2</v>
      </c>
      <c r="I20" s="54">
        <f>IF(AND(F20&gt;='Inputs &amp; Outputs'!B$13,F20&lt;'Inputs &amp; Outputs'!B$13+'Inputs &amp; Outputs'!B$19),1,0)</f>
        <v>1</v>
      </c>
      <c r="J20" s="55">
        <f>I20*'Inputs &amp; Outputs'!B$16*'Benefit Calculations'!G20*('Benefit Calculations'!C$4-'Benefit Calculations'!C$5)</f>
        <v>3445.8042758186607</v>
      </c>
      <c r="K20" s="71">
        <f t="shared" si="3"/>
        <v>0.98757155297365451</v>
      </c>
      <c r="L20" s="56">
        <f>K20*'Assumed Values'!$C$8</f>
        <v>7414.6872197261982</v>
      </c>
      <c r="M20" s="57">
        <f t="shared" si="0"/>
        <v>2511.6110931615281</v>
      </c>
      <c r="N20" s="55">
        <f>I20*'Inputs &amp; Outputs'!B$16*'Benefit Calculations'!G20*('Benefit Calculations'!D$4-'Benefit Calculations'!D$5)</f>
        <v>1674.828270110351</v>
      </c>
      <c r="O20" s="71">
        <f t="shared" si="4"/>
        <v>0.4800077495069261</v>
      </c>
      <c r="P20" s="56">
        <f>ABS(O20*'Assumed Values'!$C$7)</f>
        <v>914.41476281069424</v>
      </c>
      <c r="Q20" s="57">
        <f t="shared" si="1"/>
        <v>309.74391689995196</v>
      </c>
      <c r="T20" s="68">
        <f t="shared" si="5"/>
        <v>0.89590911171285181</v>
      </c>
      <c r="U20" s="69">
        <f>T20*'Assumed Values'!$D$8</f>
        <v>0</v>
      </c>
    </row>
    <row r="21" spans="3:21">
      <c r="F21" s="54">
        <f t="shared" si="2"/>
        <v>2035</v>
      </c>
      <c r="G21" s="63">
        <f t="shared" si="6"/>
        <v>36767.904057610809</v>
      </c>
      <c r="H21" s="62">
        <f t="shared" si="8"/>
        <v>2.9051478340384573E-2</v>
      </c>
      <c r="I21" s="54">
        <f>IF(AND(F21&gt;='Inputs &amp; Outputs'!B$13,F21&lt;'Inputs &amp; Outputs'!B$13+'Inputs &amp; Outputs'!B$19),1,0)</f>
        <v>1</v>
      </c>
      <c r="J21" s="55">
        <f>I21*'Inputs &amp; Outputs'!B$16*'Benefit Calculations'!G21*('Benefit Calculations'!C$4-'Benefit Calculations'!C$5)</f>
        <v>3545.9099841028105</v>
      </c>
      <c r="K21" s="71">
        <f t="shared" si="3"/>
        <v>1.0162619665544486</v>
      </c>
      <c r="L21" s="56">
        <f>K21*'Assumed Values'!$C$8</f>
        <v>7630.0948448908002</v>
      </c>
      <c r="M21" s="57">
        <f t="shared" si="0"/>
        <v>2415.4926247046542</v>
      </c>
      <c r="N21" s="55">
        <f>I21*'Inputs &amp; Outputs'!B$16*'Benefit Calculations'!G21*('Benefit Calculations'!D$4-'Benefit Calculations'!D$5)</f>
        <v>1723.4845073233255</v>
      </c>
      <c r="O21" s="71">
        <f t="shared" si="4"/>
        <v>0.49395268424494326</v>
      </c>
      <c r="P21" s="56">
        <f>ABS(O21*'Assumed Values'!$C$7)</f>
        <v>940.97986348661686</v>
      </c>
      <c r="Q21" s="57">
        <f t="shared" si="1"/>
        <v>297.89012672227733</v>
      </c>
      <c r="T21" s="68">
        <f t="shared" si="5"/>
        <v>0.92193659586673082</v>
      </c>
      <c r="U21" s="69">
        <f>T21*'Assumed Values'!$D$8</f>
        <v>0</v>
      </c>
    </row>
    <row r="22" spans="3:21">
      <c r="F22" s="54">
        <f t="shared" si="2"/>
        <v>2036</v>
      </c>
      <c r="G22" s="63">
        <f t="shared" si="6"/>
        <v>37836.066025961831</v>
      </c>
      <c r="H22" s="62">
        <f t="shared" si="8"/>
        <v>2.9051478340384573E-2</v>
      </c>
      <c r="I22" s="54">
        <f>IF(AND(F22&gt;='Inputs &amp; Outputs'!B$13,F22&lt;'Inputs &amp; Outputs'!B$13+'Inputs &amp; Outputs'!B$19),1,0)</f>
        <v>1</v>
      </c>
      <c r="J22" s="55">
        <f>I22*'Inputs &amp; Outputs'!B$16*'Benefit Calculations'!G22*('Benefit Calculations'!C$4-'Benefit Calculations'!C$5)</f>
        <v>3648.9239112029272</v>
      </c>
      <c r="K22" s="71">
        <f t="shared" si="3"/>
        <v>1.0457858790639618</v>
      </c>
      <c r="L22" s="56">
        <f>K22*'Assumed Values'!$C$8</f>
        <v>7851.7603800122251</v>
      </c>
      <c r="M22" s="57">
        <f t="shared" si="0"/>
        <v>2323.0525760491778</v>
      </c>
      <c r="N22" s="55">
        <f>I22*'Inputs &amp; Outputs'!B$16*'Benefit Calculations'!G22*('Benefit Calculations'!D$4-'Benefit Calculations'!D$5)</f>
        <v>1773.5542801578176</v>
      </c>
      <c r="O22" s="71">
        <f t="shared" si="4"/>
        <v>0.50830273995246</v>
      </c>
      <c r="P22" s="56">
        <f>ABS(O22*'Assumed Values'!$C$7)</f>
        <v>968.31671960943629</v>
      </c>
      <c r="Q22" s="57">
        <f t="shared" si="1"/>
        <v>286.48997690333078</v>
      </c>
      <c r="T22" s="68">
        <f t="shared" si="5"/>
        <v>0.94872021691276109</v>
      </c>
      <c r="U22" s="69">
        <f>T22*'Assumed Values'!$D$8</f>
        <v>0</v>
      </c>
    </row>
    <row r="23" spans="3:21">
      <c r="F23" s="54">
        <f t="shared" si="2"/>
        <v>2037</v>
      </c>
      <c r="G23" s="63">
        <f t="shared" si="6"/>
        <v>38935.259678600421</v>
      </c>
      <c r="H23" s="62">
        <f t="shared" si="8"/>
        <v>2.9051478340384573E-2</v>
      </c>
      <c r="I23" s="54">
        <f>IF(AND(F23&gt;='Inputs &amp; Outputs'!B$13,F23&lt;'Inputs &amp; Outputs'!B$13+'Inputs &amp; Outputs'!B$19),1,0)</f>
        <v>1</v>
      </c>
      <c r="J23" s="55">
        <f>I23*'Inputs &amp; Outputs'!B$16*'Benefit Calculations'!G23*('Benefit Calculations'!C$4-'Benefit Calculations'!C$5)</f>
        <v>3754.9305451749506</v>
      </c>
      <c r="K23" s="71">
        <f t="shared" si="3"/>
        <v>1.0761675048782684</v>
      </c>
      <c r="L23" s="56">
        <f>K23*'Assumed Values'!$C$8</f>
        <v>8079.8656266260396</v>
      </c>
      <c r="M23" s="57">
        <f t="shared" si="0"/>
        <v>2234.1501753699481</v>
      </c>
      <c r="N23" s="55">
        <f>I23*'Inputs &amp; Outputs'!B$16*'Benefit Calculations'!G23*('Benefit Calculations'!D$4-'Benefit Calculations'!D$5)</f>
        <v>1825.0786539133187</v>
      </c>
      <c r="O23" s="71">
        <f t="shared" si="4"/>
        <v>0.52306968599254711</v>
      </c>
      <c r="P23" s="56">
        <f>ABS(O23*'Assumed Values'!$C$7)</f>
        <v>996.44775181580223</v>
      </c>
      <c r="Q23" s="57">
        <f t="shared" si="1"/>
        <v>275.52610678698619</v>
      </c>
      <c r="T23" s="68">
        <f t="shared" si="5"/>
        <v>0.9762819417454871</v>
      </c>
      <c r="U23" s="69">
        <f>T23*'Assumed Values'!$D$8</f>
        <v>0</v>
      </c>
    </row>
    <row r="24" spans="3:21">
      <c r="F24" s="54">
        <f t="shared" si="2"/>
        <v>2038</v>
      </c>
      <c r="G24" s="63">
        <f t="shared" si="6"/>
        <v>40066.386531830532</v>
      </c>
      <c r="H24" s="62">
        <f t="shared" si="8"/>
        <v>2.9051478340384573E-2</v>
      </c>
      <c r="I24" s="54">
        <f>IF(AND(F24&gt;='Inputs &amp; Outputs'!B$13,F24&lt;'Inputs &amp; Outputs'!B$13+'Inputs &amp; Outputs'!B$19),1,0)</f>
        <v>1</v>
      </c>
      <c r="J24" s="55">
        <f>I24*'Inputs &amp; Outputs'!B$16*'Benefit Calculations'!G24*('Benefit Calculations'!C$4-'Benefit Calculations'!C$5)</f>
        <v>3864.0168285777495</v>
      </c>
      <c r="K24" s="71">
        <f t="shared" si="3"/>
        <v>1.1074317618368654</v>
      </c>
      <c r="L24" s="56">
        <f>K24*'Assumed Values'!$C$8</f>
        <v>8314.597667871185</v>
      </c>
      <c r="M24" s="57">
        <f t="shared" si="0"/>
        <v>2148.6500381297897</v>
      </c>
      <c r="N24" s="55">
        <f>I24*'Inputs &amp; Outputs'!B$16*'Benefit Calculations'!G24*('Benefit Calculations'!D$4-'Benefit Calculations'!D$5)</f>
        <v>1878.09988689698</v>
      </c>
      <c r="O24" s="71">
        <f t="shared" si="4"/>
        <v>0.53826563364567148</v>
      </c>
      <c r="P24" s="56">
        <f>ABS(O24*'Assumed Values'!$C$7)</f>
        <v>1025.3960320950041</v>
      </c>
      <c r="Q24" s="57">
        <f t="shared" si="1"/>
        <v>264.98182010328867</v>
      </c>
      <c r="T24" s="68">
        <f t="shared" si="5"/>
        <v>1.004644375430215</v>
      </c>
      <c r="U24" s="69">
        <f>T24*'Assumed Values'!$D$8</f>
        <v>0</v>
      </c>
    </row>
    <row r="25" spans="3:21">
      <c r="F25" s="54">
        <f t="shared" si="2"/>
        <v>2039</v>
      </c>
      <c r="G25" s="63">
        <f t="shared" si="6"/>
        <v>41230.374292337481</v>
      </c>
      <c r="H25" s="62">
        <f t="shared" si="8"/>
        <v>2.9051478340384573E-2</v>
      </c>
      <c r="I25" s="54">
        <f>IF(AND(F25&gt;='Inputs &amp; Outputs'!B$13,F25&lt;'Inputs &amp; Outputs'!B$13+'Inputs &amp; Outputs'!B$19),1,0)</f>
        <v>1</v>
      </c>
      <c r="J25" s="55">
        <f>I25*'Inputs &amp; Outputs'!B$16*'Benefit Calculations'!G25*('Benefit Calculations'!C$4-'Benefit Calculations'!C$5)</f>
        <v>3976.2722297800574</v>
      </c>
      <c r="K25" s="71">
        <f t="shared" si="3"/>
        <v>1.139604291679323</v>
      </c>
      <c r="L25" s="56">
        <f>K25*'Assumed Values'!$C$8</f>
        <v>8556.1490219283569</v>
      </c>
      <c r="M25" s="57">
        <f t="shared" si="0"/>
        <v>2066.4219609098914</v>
      </c>
      <c r="N25" s="55">
        <f>I25*'Inputs &amp; Outputs'!B$16*'Benefit Calculations'!G25*('Benefit Calculations'!D$4-'Benefit Calculations'!D$5)</f>
        <v>1932.6614650822462</v>
      </c>
      <c r="O25" s="71">
        <f t="shared" si="4"/>
        <v>0.55390304604290197</v>
      </c>
      <c r="P25" s="56">
        <f>ABS(O25*'Assumed Values'!$C$7)</f>
        <v>1055.1853027117284</v>
      </c>
      <c r="Q25" s="57">
        <f t="shared" si="1"/>
        <v>254.84105954263086</v>
      </c>
      <c r="T25" s="68">
        <f t="shared" si="5"/>
        <v>1.033830779742815</v>
      </c>
      <c r="U25" s="69">
        <f>T25*'Assumed Values'!$D$8</f>
        <v>0</v>
      </c>
    </row>
    <row r="26" spans="3:21">
      <c r="F26" s="54">
        <f t="shared" si="2"/>
        <v>2040</v>
      </c>
      <c r="G26" s="63">
        <f t="shared" si="6"/>
        <v>42428.177618057271</v>
      </c>
      <c r="H26" s="62">
        <f t="shared" si="8"/>
        <v>2.9051478340384573E-2</v>
      </c>
      <c r="I26" s="54">
        <f>IF(AND(F26&gt;='Inputs &amp; Outputs'!B$13,F26&lt;'Inputs &amp; Outputs'!B$13+'Inputs &amp; Outputs'!B$19),1,0)</f>
        <v>1</v>
      </c>
      <c r="J26" s="55">
        <f>I26*'Inputs &amp; Outputs'!B$16*'Benefit Calculations'!G26*('Benefit Calculations'!C$4-'Benefit Calculations'!C$5)</f>
        <v>4091.7888163389848</v>
      </c>
      <c r="K26" s="71">
        <f t="shared" si="3"/>
        <v>1.1727114810756538</v>
      </c>
      <c r="L26" s="56">
        <f>K26*'Assumed Values'!$C$8</f>
        <v>8804.7177999160085</v>
      </c>
      <c r="M26" s="57">
        <f t="shared" si="0"/>
        <v>1987.3407231302426</v>
      </c>
      <c r="N26" s="55">
        <f>I26*'Inputs &amp; Outputs'!B$16*'Benefit Calculations'!G26*('Benefit Calculations'!D$4-'Benefit Calculations'!D$5)</f>
        <v>1988.808137774379</v>
      </c>
      <c r="O26" s="71">
        <f t="shared" si="4"/>
        <v>0.56999474838769049</v>
      </c>
      <c r="P26" s="56">
        <f>ABS(O26*'Assumed Values'!$C$7)</f>
        <v>1085.8399956785504</v>
      </c>
      <c r="Q26" s="57">
        <f t="shared" si="1"/>
        <v>245.08838230296661</v>
      </c>
      <c r="T26" s="68">
        <f t="shared" si="5"/>
        <v>1.0638650922481359</v>
      </c>
      <c r="U26" s="69">
        <f>T26*'Assumed Values'!$D$8</f>
        <v>0</v>
      </c>
    </row>
    <row r="27" spans="3:21">
      <c r="F27" s="54">
        <f t="shared" si="2"/>
        <v>2041</v>
      </c>
      <c r="G27" s="63">
        <f t="shared" si="6"/>
        <v>43660.778901150254</v>
      </c>
      <c r="H27" s="62">
        <f t="shared" si="8"/>
        <v>2.9051478340384573E-2</v>
      </c>
      <c r="I27" s="54">
        <f>IF(AND(F27&gt;='Inputs &amp; Outputs'!B$13,F27&lt;'Inputs &amp; Outputs'!B$13+'Inputs &amp; Outputs'!B$19),1,0)</f>
        <v>1</v>
      </c>
      <c r="J27" s="55">
        <f>I27*'Inputs &amp; Outputs'!B$16*'Benefit Calculations'!G27*('Benefit Calculations'!C$4-'Benefit Calculations'!C$5)</f>
        <v>4210.6613305102846</v>
      </c>
      <c r="K27" s="71">
        <f t="shared" si="3"/>
        <v>1.2067804832676436</v>
      </c>
      <c r="L27" s="56">
        <f>K27*'Assumed Values'!$C$8</f>
        <v>9060.5078683734682</v>
      </c>
      <c r="M27" s="57">
        <f t="shared" si="0"/>
        <v>1911.2858963581546</v>
      </c>
      <c r="N27" s="55">
        <f>I27*'Inputs &amp; Outputs'!B$16*'Benefit Calculations'!G27*('Benefit Calculations'!D$4-'Benefit Calculations'!D$5)</f>
        <v>2046.5859543121117</v>
      </c>
      <c r="O27" s="71">
        <f t="shared" si="4"/>
        <v>0.58655393847460835</v>
      </c>
      <c r="P27" s="56">
        <f>ABS(O27*'Assumed Values'!$C$7)</f>
        <v>1117.385252794129</v>
      </c>
      <c r="Q27" s="57">
        <f t="shared" si="1"/>
        <v>235.70893657282346</v>
      </c>
      <c r="T27" s="68">
        <f t="shared" si="5"/>
        <v>1.0947719459326739</v>
      </c>
      <c r="U27" s="69">
        <f>T27*'Assumed Values'!$D$8</f>
        <v>0</v>
      </c>
    </row>
    <row r="28" spans="3:21">
      <c r="F28" s="54">
        <f t="shared" si="2"/>
        <v>2042</v>
      </c>
      <c r="G28" s="63">
        <f t="shared" si="6"/>
        <v>44929.18907372134</v>
      </c>
      <c r="H28" s="62">
        <f t="shared" si="8"/>
        <v>2.9051478340384573E-2</v>
      </c>
      <c r="I28" s="54">
        <f>IF(AND(F28&gt;='Inputs &amp; Outputs'!B$13,F28&lt;'Inputs &amp; Outputs'!B$13+'Inputs &amp; Outputs'!B$19),1,0)</f>
        <v>1</v>
      </c>
      <c r="J28" s="55">
        <f>I28*'Inputs &amp; Outputs'!B$16*'Benefit Calculations'!G28*('Benefit Calculations'!C$4-'Benefit Calculations'!C$5)</f>
        <v>4332.9872669522993</v>
      </c>
      <c r="K28" s="71">
        <f t="shared" si="3"/>
        <v>1.2418392403388925</v>
      </c>
      <c r="L28" s="56">
        <f>K28*'Assumed Values'!$C$8</f>
        <v>9323.7290164644055</v>
      </c>
      <c r="M28" s="57">
        <f t="shared" si="0"/>
        <v>1838.1416609144731</v>
      </c>
      <c r="N28" s="55">
        <f>I28*'Inputs &amp; Outputs'!B$16*'Benefit Calculations'!G28*('Benefit Calculations'!D$4-'Benefit Calculations'!D$5)</f>
        <v>2106.0423018355455</v>
      </c>
      <c r="O28" s="71">
        <f t="shared" si="4"/>
        <v>0.60359419751367072</v>
      </c>
      <c r="P28" s="56">
        <f>ABS(O28*'Assumed Values'!$C$7)</f>
        <v>1149.8469462635428</v>
      </c>
      <c r="Q28" s="57">
        <f t="shared" si="1"/>
        <v>226.68843891430274</v>
      </c>
      <c r="T28" s="68">
        <f t="shared" si="5"/>
        <v>1.1265766894075977</v>
      </c>
      <c r="U28" s="69">
        <f>T28*'Assumed Values'!$D$8</f>
        <v>0</v>
      </c>
    </row>
    <row r="29" spans="3:21">
      <c r="F29" s="54">
        <f t="shared" si="2"/>
        <v>2043</v>
      </c>
      <c r="G29" s="63">
        <f t="shared" si="6"/>
        <v>46234.448436947598</v>
      </c>
      <c r="H29" s="62">
        <f t="shared" si="8"/>
        <v>2.9051478340384573E-2</v>
      </c>
      <c r="I29" s="54">
        <f>IF(AND(F29&gt;='Inputs &amp; Outputs'!B$13,F29&lt;'Inputs &amp; Outputs'!B$13+'Inputs &amp; Outputs'!B$19),1,0)</f>
        <v>1</v>
      </c>
      <c r="J29" s="55">
        <f>I29*'Inputs &amp; Outputs'!B$16*'Benefit Calculations'!G29*('Benefit Calculations'!C$4-'Benefit Calculations'!C$5)</f>
        <v>4458.8669526873264</v>
      </c>
      <c r="K29" s="71">
        <f t="shared" si="3"/>
        <v>1.2779165061318374</v>
      </c>
      <c r="L29" s="56">
        <f>K29*'Assumed Values'!$C$8</f>
        <v>9594.5971280378344</v>
      </c>
      <c r="M29" s="57">
        <f t="shared" si="0"/>
        <v>1767.796629498213</v>
      </c>
      <c r="N29" s="55">
        <f>I29*'Inputs &amp; Outputs'!B$16*'Benefit Calculations'!G29*('Benefit Calculations'!D$4-'Benefit Calculations'!D$5)</f>
        <v>2167.2259441512547</v>
      </c>
      <c r="O29" s="71">
        <f t="shared" si="4"/>
        <v>0.62112950126912103</v>
      </c>
      <c r="P29" s="56">
        <f>ABS(O29*'Assumed Values'!$C$7)</f>
        <v>1183.2516999176755</v>
      </c>
      <c r="Q29" s="57">
        <f t="shared" si="1"/>
        <v>218.01315251162356</v>
      </c>
      <c r="T29" s="68">
        <f t="shared" si="5"/>
        <v>1.1593054076987048</v>
      </c>
      <c r="U29" s="69">
        <f>T29*'Assumed Values'!$D$8</f>
        <v>0</v>
      </c>
    </row>
    <row r="30" spans="3:21">
      <c r="F30" s="54">
        <f t="shared" si="2"/>
        <v>2044</v>
      </c>
      <c r="G30" s="63">
        <f t="shared" si="6"/>
        <v>47577.627514293206</v>
      </c>
      <c r="H30" s="62">
        <f t="shared" si="8"/>
        <v>2.9051478340384573E-2</v>
      </c>
      <c r="I30" s="54">
        <f>IF(AND(F30&gt;='Inputs &amp; Outputs'!B$13,F30&lt;'Inputs &amp; Outputs'!B$13+'Inputs &amp; Outputs'!B$19),1,0)</f>
        <v>1</v>
      </c>
      <c r="J30" s="55">
        <f>I30*'Inputs &amp; Outputs'!B$16*'Benefit Calculations'!G30*('Benefit Calculations'!C$4-'Benefit Calculations'!C$5)</f>
        <v>4588.4036293859781</v>
      </c>
      <c r="K30" s="71">
        <f t="shared" si="3"/>
        <v>1.3150418698305464</v>
      </c>
      <c r="L30" s="56">
        <f>K30*'Assumed Values'!$C$8</f>
        <v>9873.3343586877418</v>
      </c>
      <c r="M30" s="57">
        <f t="shared" si="0"/>
        <v>1700.1436775610143</v>
      </c>
      <c r="N30" s="55">
        <f>I30*'Inputs &amp; Outputs'!B$16*'Benefit Calculations'!G30*('Benefit Calculations'!D$4-'Benefit Calculations'!D$5)</f>
        <v>2230.187061726484</v>
      </c>
      <c r="O30" s="71">
        <f t="shared" si="4"/>
        <v>0.63917423152181452</v>
      </c>
      <c r="P30" s="56">
        <f>ABS(O30*'Assumed Values'!$C$7)</f>
        <v>1217.6269110490566</v>
      </c>
      <c r="Q30" s="57">
        <f t="shared" si="1"/>
        <v>209.66986625208773</v>
      </c>
      <c r="T30" s="68">
        <f t="shared" si="5"/>
        <v>1.1929849436403543</v>
      </c>
      <c r="U30" s="69">
        <f>T30*'Assumed Values'!$D$8</f>
        <v>0</v>
      </c>
    </row>
    <row r="31" spans="3:21">
      <c r="F31" s="54">
        <f t="shared" si="2"/>
        <v>2045</v>
      </c>
      <c r="G31" s="63">
        <f>'Inputs &amp; Outputs'!$B$24</f>
        <v>56497</v>
      </c>
      <c r="H31" s="62">
        <f t="shared" si="8"/>
        <v>2.9051478340384573E-2</v>
      </c>
      <c r="I31" s="54">
        <f>IF(AND(F31&gt;='Inputs &amp; Outputs'!B$13,F31&lt;'Inputs &amp; Outputs'!B$13+'Inputs &amp; Outputs'!B$19),1,0)</f>
        <v>1</v>
      </c>
      <c r="J31" s="55">
        <f>I31*'Inputs &amp; Outputs'!B$16*'Benefit Calculations'!G31*('Benefit Calculations'!C$4-'Benefit Calculations'!C$5)</f>
        <v>5448.5911423713123</v>
      </c>
      <c r="K31" s="71">
        <f t="shared" si="3"/>
        <v>1.5615726214489467</v>
      </c>
      <c r="L31" s="56">
        <f>K31*'Assumed Values'!$C$8</f>
        <v>11724.287241838692</v>
      </c>
      <c r="M31" s="57">
        <f t="shared" si="0"/>
        <v>1886.7938521646131</v>
      </c>
      <c r="N31" s="55">
        <f>I31*'Inputs &amp; Outputs'!B$16*'Benefit Calculations'!G31*('Benefit Calculations'!D$4-'Benefit Calculations'!D$5)</f>
        <v>2648.2799796713016</v>
      </c>
      <c r="O31" s="71">
        <f t="shared" si="4"/>
        <v>0.7590001529067294</v>
      </c>
      <c r="P31" s="56">
        <f>ABS(O31*'Assumed Values'!$C$7)</f>
        <v>1445.8952912873194</v>
      </c>
      <c r="Q31" s="57">
        <f t="shared" si="1"/>
        <v>232.68846030480179</v>
      </c>
      <c r="T31" s="68">
        <f t="shared" si="5"/>
        <v>1.4166336970165412</v>
      </c>
      <c r="U31" s="69">
        <f>T31*'Assumed Values'!$D$8</f>
        <v>0</v>
      </c>
    </row>
    <row r="32" spans="3:21">
      <c r="F32" s="54">
        <f t="shared" si="2"/>
        <v>2046</v>
      </c>
      <c r="G32" s="63">
        <f t="shared" si="6"/>
        <v>58138.321371796708</v>
      </c>
      <c r="H32" s="62">
        <f t="shared" si="8"/>
        <v>2.9051478340384573E-2</v>
      </c>
      <c r="I32" s="54">
        <f>IF(AND(F32&gt;='Inputs &amp; Outputs'!B$13,F32&lt;'Inputs &amp; Outputs'!B$13+'Inputs &amp; Outputs'!B$19),1,0)</f>
        <v>1</v>
      </c>
      <c r="J32" s="55">
        <f>I32*'Inputs &amp; Outputs'!B$16*'Benefit Calculations'!G32*('Benefit Calculations'!C$4-'Benefit Calculations'!C$5)</f>
        <v>5606.8807699295239</v>
      </c>
      <c r="K32" s="71">
        <f t="shared" si="3"/>
        <v>1.6069386146379081</v>
      </c>
      <c r="L32" s="56">
        <f>K32*'Assumed Values'!$C$8</f>
        <v>12064.895118701414</v>
      </c>
      <c r="M32" s="57">
        <f t="shared" si="0"/>
        <v>1814.5869185920974</v>
      </c>
      <c r="N32" s="55">
        <f>I32*'Inputs &amp; Outputs'!B$16*'Benefit Calculations'!G32*('Benefit Calculations'!D$4-'Benefit Calculations'!D$5)</f>
        <v>2725.2164281399964</v>
      </c>
      <c r="O32" s="71">
        <f t="shared" si="4"/>
        <v>0.78105022940924773</v>
      </c>
      <c r="P32" s="56">
        <f>ABS(O32*'Assumed Values'!$C$7)</f>
        <v>1487.9006870246169</v>
      </c>
      <c r="Q32" s="57">
        <f t="shared" si="1"/>
        <v>223.78355520505067</v>
      </c>
      <c r="T32" s="68">
        <f t="shared" si="5"/>
        <v>1.4577890001816762</v>
      </c>
      <c r="U32" s="69">
        <f>T32*'Assumed Values'!$D$8</f>
        <v>0</v>
      </c>
    </row>
    <row r="33" spans="6:21">
      <c r="F33" s="54">
        <f t="shared" si="2"/>
        <v>2047</v>
      </c>
      <c r="G33" s="63">
        <f t="shared" si="6"/>
        <v>59827.325555875781</v>
      </c>
      <c r="H33" s="62">
        <f t="shared" si="8"/>
        <v>2.9051478340384573E-2</v>
      </c>
      <c r="I33" s="54">
        <f>IF(AND(F33&gt;='Inputs &amp; Outputs'!B$13,F33&lt;'Inputs &amp; Outputs'!B$13+'Inputs &amp; Outputs'!B$19),1,0)</f>
        <v>1</v>
      </c>
      <c r="J33" s="55">
        <f>I33*'Inputs &amp; Outputs'!B$16*'Benefit Calculations'!G33*('Benefit Calculations'!C$4-'Benefit Calculations'!C$5)</f>
        <v>5769.7689451742508</v>
      </c>
      <c r="K33" s="71">
        <f t="shared" si="3"/>
        <v>1.6536225569953893</v>
      </c>
      <c r="L33" s="56">
        <f>K33*'Assumed Values'!$C$8</f>
        <v>12415.398157921383</v>
      </c>
      <c r="M33" s="57">
        <f t="shared" si="0"/>
        <v>1745.1433188358144</v>
      </c>
      <c r="N33" s="55">
        <f>I33*'Inputs &amp; Outputs'!B$16*'Benefit Calculations'!G33*('Benefit Calculations'!D$4-'Benefit Calculations'!D$5)</f>
        <v>2804.387994174966</v>
      </c>
      <c r="O33" s="71">
        <f t="shared" si="4"/>
        <v>0.80374089323168307</v>
      </c>
      <c r="P33" s="56">
        <f>ABS(O33*'Assumed Values'!$C$7)</f>
        <v>1531.1264016063562</v>
      </c>
      <c r="Q33" s="57">
        <f t="shared" si="1"/>
        <v>215.21943767478925</v>
      </c>
      <c r="T33" s="68">
        <f t="shared" si="5"/>
        <v>1.5001399257453052</v>
      </c>
      <c r="U33" s="69">
        <f>T33*'Assumed Values'!$D$8</f>
        <v>0</v>
      </c>
    </row>
    <row r="34" spans="6:21">
      <c r="F34" s="54">
        <f t="shared" si="2"/>
        <v>2048</v>
      </c>
      <c r="G34" s="63">
        <f t="shared" si="6"/>
        <v>61565.397808425441</v>
      </c>
      <c r="H34" s="62">
        <f t="shared" si="8"/>
        <v>2.9051478340384573E-2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63353.96362937407</v>
      </c>
      <c r="H35" s="62">
        <f t="shared" si="8"/>
        <v>2.9051478340384573E-2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65194.489931530341</v>
      </c>
      <c r="H36" s="62">
        <f t="shared" si="8"/>
        <v>2.9051478340384573E-2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79469.214325113848</v>
      </c>
      <c r="K37" s="55">
        <f t="shared" ref="K37:Q37" si="9">SUM(K4:K36)</f>
        <v>22.775970172015377</v>
      </c>
      <c r="L37" s="58">
        <f t="shared" si="9"/>
        <v>171001.98405149148</v>
      </c>
      <c r="M37" s="59">
        <f t="shared" si="9"/>
        <v>45663.953809776001</v>
      </c>
      <c r="N37" s="55">
        <f t="shared" si="9"/>
        <v>38625.898658604936</v>
      </c>
      <c r="O37" s="55">
        <f t="shared" si="9"/>
        <v>11.07022792645955</v>
      </c>
      <c r="P37" s="55">
        <f t="shared" si="9"/>
        <v>21088.784199905447</v>
      </c>
      <c r="Q37" s="59">
        <f t="shared" si="9"/>
        <v>5631.4976282312746</v>
      </c>
      <c r="T37" s="68">
        <f>SUM(T4:T36)</f>
        <v>20.661995724529596</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599999999999994">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DF0E3B-8A21-4697-946B-28DED70C0844}"/>
</file>

<file path=customXml/itemProps2.xml><?xml version="1.0" encoding="utf-8"?>
<ds:datastoreItem xmlns:ds="http://schemas.openxmlformats.org/officeDocument/2006/customXml" ds:itemID="{446A5D55-D38F-4EA0-963F-9CA4719EC19A}"/>
</file>

<file path=customXml/itemProps3.xml><?xml version="1.0" encoding="utf-8"?>
<ds:datastoreItem xmlns:ds="http://schemas.openxmlformats.org/officeDocument/2006/customXml" ds:itemID="{568FD957-2D05-4B2A-BFE4-C23F5ABA32F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