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3_HW_FM1488/"/>
    </mc:Choice>
  </mc:AlternateContent>
  <xr:revisionPtr revIDLastSave="39" documentId="8_{953BE22F-EF73-4973-BBCC-1061DA21E77A}" xr6:coauthVersionLast="40" xr6:coauthVersionMax="40" xr10:uidLastSave="{35C44AD7-88C5-499C-9BFB-5504F0DA1D39}"/>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<sst xmlns="http://schemas.openxmlformats.org/spreadsheetml/2006/main" count="263" uniqueCount="131">
  <si>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</si>
  <si>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</si>
  <si>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</si>
  <si>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</si>
  <si>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</si>
  <si>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</si>
  <si>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</si>
  <si>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</si>
  <si>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</si>
  <si>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</si>
  <si>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</si>
  <si>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</si>
  <si>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</si>
  <si>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</si>
  <si>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</si>
  <si>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</si>
  <si>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</si>
  <si>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</si>
  <si>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</si>
  <si>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</si>
  <si>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</si>
  <si>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</si>
  <si>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</si>
  <si>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</si>
  <si>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</si>
  <si>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</si>
  <si>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</si>
  <si>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</si>
  <si>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</si>
  <si>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</si>
  <si>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</si>
  <si>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</si>
  <si>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</si>
  <si>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</si>
  <si>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</si>
  <si>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</si>
  <si>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</si>
  <si>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</si>
  <si>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</si>
  <si>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</si>
  <si>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</si>
  <si>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</si>
  <si>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</si>
  <si>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</si>
  <si>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</si>
  <si>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</si>
  <si>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</si>
  <si>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Magnolia Relief Route</t>
  </si>
  <si>
    <t>Data entered by the sponsors</t>
  </si>
  <si>
    <t>Application ID Number:</t>
  </si>
  <si>
    <t>Data populated/calculated based on inputs</t>
  </si>
  <si>
    <t>Sponsor ID Number (CSJ, etc.):</t>
  </si>
  <si>
    <t>0523-08-013; 0523-09-018</t>
  </si>
  <si>
    <t xml:space="preserve">HGAC regional travel demand model data provided by HGAC </t>
  </si>
  <si>
    <t>Project County</t>
  </si>
  <si>
    <t>Montgomery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</si>
  <si>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</si>
  <si>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</si>
  <si>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</si>
  <si>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</si>
  <si>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</si>
  <si>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</si>
  <si>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</si>
  <si>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</si>
  <si>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</si>
  <si>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</si>
  <si>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</si>
  <si>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</si>
  <si>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</si>
  <si>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</si>
  <si>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</si>
  <si>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</si>
  <si>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</si>
  <si>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</si>
  <si>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</si>
  <si>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</si>
  <si>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</si>
  <si>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</si>
  <si>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</si>
  <si>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</si>
  <si>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</si>
  <si>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</si>
  <si>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</si>
  <si>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</si>
  <si>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</si>
  <si>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</si>
  <si>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</si>
  <si>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</si>
  <si>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</si>
  <si>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</si>
  <si>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</si>
  <si>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</si>
  <si>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</si>
  <si>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</si>
  <si>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</si>
  <si>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</si>
  <si>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</si>
  <si>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</si>
  <si>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</si>
  <si>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</si>
  <si>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</si>
  <si>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</si>
  <si>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</si>
  <si>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</si>
  <si>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</si>
  <si>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</si>
  <si>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</si>
  <si>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</si>
  <si>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</si>
  <si>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</si>
  <si>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</si>
  <si>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</si>
  <si>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</si>
  <si>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</si>
  <si>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</si>
  <si>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</si>
  <si>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</si>
  <si>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</si>
  <si>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</si>
  <si>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Liberty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</si>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</sst>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8" zoomScaleNormal="100" workbookViewId="0" xr3:uid="{51F8DEE0-4D01-5F28-A812-FC0BD7CAC4A5}">
      <selection activeCell="I22" sqref="I22"/>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4.3600000000000003</v>
      </c>
    </row>
    <row r="17" spans="1:2">
      <c r="A17" s="86" t="s">
        <v>64</v>
      </c>
      <c r="B17" s="8">
        <v>31</v>
      </c>
    </row>
    <row r="18" spans="1:2">
      <c r="A18" s="86" t="s">
        <v>65</v>
      </c>
      <c r="B18" s="8">
        <v>31</v>
      </c>
    </row>
    <row r="19" spans="1:2">
      <c r="A19" s="76" t="s">
        <v>66</v>
      </c>
      <c r="B19" s="77">
        <f>VLOOKUP(B14,'Service Life'!C6:D8,2,FALSE)</f>
        <v>20</v>
      </c>
    </row>
    <row r="21" spans="1:2">
      <c r="A21" s="81" t="s">
        <v>67</v>
      </c>
    </row>
    <row r="22" spans="1:2" ht="20.25" customHeight="1">
      <c r="A22" s="86" t="s">
        <v>68</v>
      </c>
      <c r="B22" s="95">
        <v>15462</v>
      </c>
    </row>
    <row r="23" spans="1:2" ht="28.9">
      <c r="A23" s="94" t="s">
        <v>69</v>
      </c>
      <c r="B23" s="96">
        <v>17140</v>
      </c>
    </row>
    <row r="24" spans="1:2" ht="28.9">
      <c r="A24" s="94" t="s">
        <v>70</v>
      </c>
      <c r="B24" s="96">
        <v>25218</v>
      </c>
    </row>
    <row r="27" spans="1:2" ht="18">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5.9836700558699898E-2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1.37772997841E-2</v>
      </c>
      <c r="F4" s="54">
        <v>2018</v>
      </c>
      <c r="G4" s="63">
        <f>'Inputs &amp; Outputs'!B22</f>
        <v>15462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5.9836700558699898E-2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1.37772997841E-2</v>
      </c>
      <c r="F5" s="54">
        <f t="shared" ref="F5:F36" si="2">F4+1</f>
        <v>2019</v>
      </c>
      <c r="G5" s="63">
        <f>G4+G4*H5</f>
        <v>15691.26052100316</v>
      </c>
      <c r="H5" s="62">
        <f>$C$9</f>
        <v>1.4827352283220741E-2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15923.920368515868</v>
      </c>
      <c r="H6" s="62">
        <f t="shared" ref="H6:H11" si="7">$C$9</f>
        <v>1.4827352283220741E-2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16160.029945549808</v>
      </c>
      <c r="H7" s="62">
        <f t="shared" si="7"/>
        <v>1.4827352283220741E-2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16399.640402459871</v>
      </c>
      <c r="H8" s="62">
        <f t="shared" si="7"/>
        <v>1.4827352283220741E-2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1.4827352283220741E-2</v>
      </c>
      <c r="F9" s="54">
        <f t="shared" si="2"/>
        <v>2023</v>
      </c>
      <c r="G9" s="63">
        <f t="shared" si="6"/>
        <v>16642.803648025281</v>
      </c>
      <c r="H9" s="62">
        <f t="shared" si="7"/>
        <v>1.4827352283220741E-2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1.5565626213290829E-2</v>
      </c>
      <c r="F10" s="54">
        <f t="shared" si="2"/>
        <v>2024</v>
      </c>
      <c r="G10" s="63">
        <f t="shared" si="6"/>
        <v>16889.572360695023</v>
      </c>
      <c r="H10" s="62">
        <f t="shared" si="7"/>
        <v>1.4827352283220741E-2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1.8282622258162018E-2</v>
      </c>
      <c r="F11" s="54">
        <f t="shared" si="2"/>
        <v>2025</v>
      </c>
      <c r="G11" s="63">
        <f>'Inputs &amp; Outputs'!$B$23</f>
        <v>17140</v>
      </c>
      <c r="H11" s="62">
        <f t="shared" si="7"/>
        <v>1.4827352283220741E-2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17406.794833295804</v>
      </c>
      <c r="H12" s="62">
        <f>$C$10</f>
        <v>1.5565626213290829E-2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17677.742495242328</v>
      </c>
      <c r="H13" s="62">
        <f t="shared" ref="H13:H36" si="8">$C$10</f>
        <v>1.5565626213290829E-2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17952.907627218076</v>
      </c>
      <c r="H14" s="62">
        <f t="shared" si="8"/>
        <v>1.5565626213290829E-2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18232.355876785092</v>
      </c>
      <c r="H15" s="62">
        <f t="shared" si="8"/>
        <v>1.5565626213290829E-2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18516.153913350827</v>
      </c>
      <c r="H16" s="62">
        <f t="shared" si="8"/>
        <v>1.5565626213290829E-2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18804.369444073807</v>
      </c>
      <c r="H17" s="62">
        <f t="shared" si="8"/>
        <v>1.5565626213290829E-2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19097.071230016889</v>
      </c>
      <c r="H18" s="62">
        <f t="shared" si="8"/>
        <v>1.5565626213290829E-2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19394.329102551921</v>
      </c>
      <c r="H19" s="62">
        <f t="shared" si="8"/>
        <v>1.5565626213290829E-2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19696.213980019791</v>
      </c>
      <c r="H20" s="62">
        <f t="shared" si="8"/>
        <v>1.5565626213290829E-2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20002.797884649772</v>
      </c>
      <c r="H21" s="62">
        <f t="shared" si="8"/>
        <v>1.5565626213290829E-2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20314.153959742234</v>
      </c>
      <c r="H22" s="62">
        <f t="shared" si="8"/>
        <v>1.5565626213290829E-2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20630.356487118825</v>
      </c>
      <c r="H23" s="62">
        <f t="shared" si="8"/>
        <v>1.5565626213290829E-2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20951.480904844255</v>
      </c>
      <c r="H24" s="62">
        <f t="shared" si="8"/>
        <v>1.5565626213290829E-2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21277.60382522396</v>
      </c>
      <c r="H25" s="62">
        <f t="shared" si="8"/>
        <v>1.5565626213290829E-2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21608.803053081883</v>
      </c>
      <c r="H26" s="62">
        <f t="shared" si="8"/>
        <v>1.5565626213290829E-2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21945.157604322772</v>
      </c>
      <c r="H27" s="62">
        <f t="shared" si="8"/>
        <v>1.5565626213290829E-2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22286.747724783418</v>
      </c>
      <c r="H28" s="62">
        <f t="shared" si="8"/>
        <v>1.5565626213290829E-2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22633.654909377306</v>
      </c>
      <c r="H29" s="62">
        <f t="shared" si="8"/>
        <v>1.5565626213290829E-2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22985.961921537288</v>
      </c>
      <c r="H30" s="62">
        <f t="shared" si="8"/>
        <v>1.5565626213290829E-2</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25218</v>
      </c>
      <c r="H31" s="62">
        <f t="shared" si="8"/>
        <v>1.5565626213290829E-2</v>
      </c>
      <c r="I31" s="54">
        <f>IF(AND(F31&gt;='Inputs &amp; Outputs'!B$13,F31&lt;'Inputs &amp; Outputs'!B$13+'Inputs &amp; Outputs'!B$19),1,0)</f>
        <v>1</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25610.53396184677</v>
      </c>
      <c r="H32" s="62">
        <f t="shared" si="8"/>
        <v>1.5565626213290829E-2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26009.177960619665</v>
      </c>
      <c r="H33" s="62">
        <f t="shared" si="8"/>
        <v>1.5565626213290829E-2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26414.027102869633</v>
      </c>
      <c r="H34" s="62">
        <f t="shared" si="8"/>
        <v>1.5565626213290829E-2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26825.177975540635</v>
      </c>
      <c r="H35" s="62">
        <f t="shared" si="8"/>
        <v>1.5565626213290829E-2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27242.728669012904</v>
      </c>
      <c r="H36" s="62">
        <f t="shared" si="8"/>
        <v>1.5565626213290829E-2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118</v>
      </c>
      <c r="H2" s="92" t="s">
        <v>119</v>
      </c>
      <c r="I2" s="92" t="s">
        <v>55</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118</v>
      </c>
      <c r="H21" s="92" t="s">
        <v>119</v>
      </c>
      <c r="I21" s="92" t="s">
        <v>55</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118</v>
      </c>
      <c r="H2" s="92" t="s">
        <v>119</v>
      </c>
      <c r="I2" s="92" t="s">
        <v>55</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118</v>
      </c>
      <c r="H21" s="92" t="s">
        <v>119</v>
      </c>
      <c r="I21" s="92" t="s">
        <v>55</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85965B-E3C6-4B2C-ACED-6365E279B058}"/>
</file>

<file path=customXml/itemProps2.xml><?xml version="1.0" encoding="utf-8"?>
<ds:datastoreItem xmlns:ds="http://schemas.openxmlformats.org/officeDocument/2006/customXml" ds:itemID="{EB1E4A1A-C816-4C1C-853D-B10ED8CCC819}"/>
</file>

<file path=customXml/itemProps3.xml><?xml version="1.0" encoding="utf-8"?>
<ds:datastoreItem xmlns:ds="http://schemas.openxmlformats.org/officeDocument/2006/customXml" ds:itemID="{70DF317D-9C03-4029-83B0-178B509FF3A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2018-10-31T16:45:54Z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