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28800" windowHeight="14025" tabRatio="763" firstSheet="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45621"/>
</workbook>
</file>

<file path=xl/calcChain.xml><?xml version="1.0" encoding="utf-8"?>
<calcChain xmlns="http://schemas.openxmlformats.org/spreadsheetml/2006/main">
  <c r="B19" i="11" l="1"/>
  <c r="I30" i="19" s="1"/>
  <c r="G11" i="19"/>
  <c r="G31" i="19"/>
  <c r="G4" i="19"/>
  <c r="C11" i="19"/>
  <c r="C10" i="19"/>
  <c r="H21" i="19" s="1"/>
  <c r="C9" i="19"/>
  <c r="H6" i="19" s="1"/>
  <c r="H29" i="19"/>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H4" i="7"/>
  <c r="G4" i="5"/>
  <c r="G5" i="5"/>
  <c r="G6" i="5"/>
  <c r="G7" i="5"/>
  <c r="G8" i="5"/>
  <c r="G9" i="5"/>
  <c r="G10" i="5"/>
  <c r="G11" i="5"/>
  <c r="G12" i="5"/>
  <c r="G13" i="5"/>
  <c r="G14" i="5"/>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9" i="19" l="1"/>
  <c r="I27" i="19"/>
  <c r="I19" i="19"/>
  <c r="I24" i="19"/>
  <c r="I26" i="19"/>
  <c r="I18" i="19"/>
  <c r="I35" i="19"/>
  <c r="I11" i="19"/>
  <c r="J11" i="19" s="1"/>
  <c r="I15" i="19"/>
  <c r="I10" i="19"/>
  <c r="I32" i="19"/>
  <c r="I14" i="19"/>
  <c r="I28" i="19"/>
  <c r="I6" i="19"/>
  <c r="I22" i="19"/>
  <c r="C12" i="2"/>
  <c r="I20" i="19"/>
  <c r="I4" i="19"/>
  <c r="J4" i="19" s="1"/>
  <c r="K4" i="19" s="1"/>
  <c r="L4" i="19" s="1"/>
  <c r="M4" i="19" s="1"/>
  <c r="I33" i="19"/>
  <c r="I5" i="19"/>
  <c r="I25" i="19"/>
  <c r="I16" i="19"/>
  <c r="I31" i="19"/>
  <c r="J31" i="19" s="1"/>
  <c r="K31" i="19" s="1"/>
  <c r="L31" i="19" s="1"/>
  <c r="M31" i="19" s="1"/>
  <c r="I36" i="19"/>
  <c r="I21" i="19"/>
  <c r="I29" i="19"/>
  <c r="I13" i="19"/>
  <c r="I17" i="19"/>
  <c r="I12" i="19"/>
  <c r="I23" i="19"/>
  <c r="I8" i="19"/>
  <c r="I7" i="19"/>
  <c r="I34" i="19"/>
  <c r="N11" i="19"/>
  <c r="O11" i="19" s="1"/>
  <c r="P11" i="19" s="1"/>
  <c r="Q11" i="19" s="1"/>
  <c r="N4" i="19"/>
  <c r="O4" i="19" s="1"/>
  <c r="P4" i="19" s="1"/>
  <c r="Q4" i="19" s="1"/>
  <c r="N31" i="19"/>
  <c r="O31" i="19" s="1"/>
  <c r="P31" i="19" s="1"/>
  <c r="Q31" i="19" s="1"/>
  <c r="H10" i="19"/>
  <c r="H23" i="19"/>
  <c r="H33" i="19"/>
  <c r="H11" i="19"/>
  <c r="H31" i="19"/>
  <c r="H17" i="19"/>
  <c r="H35" i="19"/>
  <c r="H14" i="19"/>
  <c r="H19" i="19"/>
  <c r="H32" i="19"/>
  <c r="G32" i="19" s="1"/>
  <c r="H34" i="19"/>
  <c r="H27" i="19"/>
  <c r="H5" i="19"/>
  <c r="G5" i="19" s="1"/>
  <c r="H16" i="19"/>
  <c r="H18" i="19"/>
  <c r="H36" i="19"/>
  <c r="H7" i="19"/>
  <c r="H22" i="19"/>
  <c r="H24" i="19"/>
  <c r="H26" i="19"/>
  <c r="H20" i="19"/>
  <c r="H25" i="19"/>
  <c r="H8" i="19"/>
  <c r="H30" i="19"/>
  <c r="H13" i="19"/>
  <c r="H28" i="19"/>
  <c r="H9" i="19"/>
  <c r="H15" i="19"/>
  <c r="H12" i="19"/>
  <c r="G12" i="19" s="1"/>
  <c r="T4" i="19" l="1"/>
  <c r="U4" i="19" s="1"/>
  <c r="T31" i="19"/>
  <c r="U31" i="19" s="1"/>
  <c r="T11" i="19"/>
  <c r="U11" i="19" s="1"/>
  <c r="K11" i="19"/>
  <c r="L11" i="19" s="1"/>
  <c r="M11" i="19" s="1"/>
  <c r="G6" i="19"/>
  <c r="N5" i="19"/>
  <c r="J5" i="19"/>
  <c r="G33" i="19"/>
  <c r="J32" i="19"/>
  <c r="N32" i="19"/>
  <c r="O32" i="19" s="1"/>
  <c r="P32" i="19" s="1"/>
  <c r="Q32" i="19" s="1"/>
  <c r="N12" i="19"/>
  <c r="O12" i="19" s="1"/>
  <c r="P12" i="19" s="1"/>
  <c r="Q12" i="19" s="1"/>
  <c r="G13" i="19"/>
  <c r="J12" i="19"/>
  <c r="J13" i="19" l="1"/>
  <c r="N13" i="19"/>
  <c r="O13" i="19" s="1"/>
  <c r="P13" i="19" s="1"/>
  <c r="Q13" i="19" s="1"/>
  <c r="G14" i="19"/>
  <c r="K32" i="19"/>
  <c r="L32" i="19" s="1"/>
  <c r="M32" i="19" s="1"/>
  <c r="T32" i="19"/>
  <c r="U32" i="19" s="1"/>
  <c r="J33" i="19"/>
  <c r="N33" i="19"/>
  <c r="O33" i="19" s="1"/>
  <c r="P33" i="19" s="1"/>
  <c r="Q33" i="19" s="1"/>
  <c r="G34" i="19"/>
  <c r="T5" i="19"/>
  <c r="K5" i="19"/>
  <c r="O5" i="19"/>
  <c r="T12" i="19"/>
  <c r="U12" i="19" s="1"/>
  <c r="K12" i="19"/>
  <c r="L12" i="19" s="1"/>
  <c r="M12" i="19" s="1"/>
  <c r="G7" i="19"/>
  <c r="J6" i="19"/>
  <c r="N6" i="19"/>
  <c r="O6" i="19" s="1"/>
  <c r="P6" i="19" s="1"/>
  <c r="Q6" i="19" s="1"/>
  <c r="K13" i="19" l="1"/>
  <c r="L13" i="19" s="1"/>
  <c r="M13" i="19" s="1"/>
  <c r="T13" i="19"/>
  <c r="U13" i="19" s="1"/>
  <c r="U5" i="19"/>
  <c r="N7" i="19"/>
  <c r="G8" i="19"/>
  <c r="J7" i="19"/>
  <c r="P5" i="19"/>
  <c r="L5" i="19"/>
  <c r="J14" i="19"/>
  <c r="G15" i="19"/>
  <c r="N14" i="19"/>
  <c r="O14" i="19" s="1"/>
  <c r="P14" i="19" s="1"/>
  <c r="Q14" i="19" s="1"/>
  <c r="K6" i="19"/>
  <c r="L6" i="19" s="1"/>
  <c r="M6" i="19" s="1"/>
  <c r="T6" i="19"/>
  <c r="U6" i="19" s="1"/>
  <c r="J34" i="19"/>
  <c r="N34" i="19"/>
  <c r="O34" i="19" s="1"/>
  <c r="P34" i="19" s="1"/>
  <c r="Q34" i="19" s="1"/>
  <c r="G35" i="19"/>
  <c r="K33" i="19"/>
  <c r="L33" i="19" s="1"/>
  <c r="M33" i="19" s="1"/>
  <c r="T33" i="19"/>
  <c r="U33" i="19" s="1"/>
  <c r="K7" i="19" l="1"/>
  <c r="L7" i="19" s="1"/>
  <c r="M7" i="19" s="1"/>
  <c r="T7" i="19"/>
  <c r="U7" i="19" s="1"/>
  <c r="O7" i="19"/>
  <c r="G36" i="19"/>
  <c r="J35" i="19"/>
  <c r="N35" i="19"/>
  <c r="O35" i="19" s="1"/>
  <c r="P35" i="19" s="1"/>
  <c r="Q35" i="19" s="1"/>
  <c r="Q5" i="19"/>
  <c r="M5" i="19"/>
  <c r="J8" i="19"/>
  <c r="G9" i="19"/>
  <c r="N8" i="19"/>
  <c r="O8" i="19" s="1"/>
  <c r="P8" i="19" s="1"/>
  <c r="Q8" i="19" s="1"/>
  <c r="J15" i="19"/>
  <c r="N15" i="19"/>
  <c r="O15" i="19" s="1"/>
  <c r="P15" i="19" s="1"/>
  <c r="Q15" i="19" s="1"/>
  <c r="G16" i="19"/>
  <c r="K14" i="19"/>
  <c r="L14" i="19" s="1"/>
  <c r="M14" i="19" s="1"/>
  <c r="T14" i="19"/>
  <c r="U14" i="19" s="1"/>
  <c r="K34" i="19"/>
  <c r="L34" i="19" s="1"/>
  <c r="M34" i="19" s="1"/>
  <c r="T34" i="19"/>
  <c r="U34" i="19" s="1"/>
  <c r="K35" i="19" l="1"/>
  <c r="L35" i="19" s="1"/>
  <c r="M35" i="19" s="1"/>
  <c r="T35" i="19"/>
  <c r="U35" i="19" s="1"/>
  <c r="N36" i="19"/>
  <c r="O36" i="19" s="1"/>
  <c r="P36" i="19" s="1"/>
  <c r="Q36" i="19" s="1"/>
  <c r="J36" i="19"/>
  <c r="T8" i="19"/>
  <c r="K8" i="19"/>
  <c r="L8" i="19" s="1"/>
  <c r="T15" i="19"/>
  <c r="U15" i="19" s="1"/>
  <c r="K15" i="19"/>
  <c r="L15" i="19" s="1"/>
  <c r="M15" i="19" s="1"/>
  <c r="P7" i="19"/>
  <c r="N16" i="19"/>
  <c r="O16" i="19" s="1"/>
  <c r="P16" i="19" s="1"/>
  <c r="Q16" i="19" s="1"/>
  <c r="G17" i="19"/>
  <c r="J16" i="19"/>
  <c r="N9" i="19"/>
  <c r="G10" i="19"/>
  <c r="J9" i="19"/>
  <c r="K36" i="19" l="1"/>
  <c r="L36" i="19" s="1"/>
  <c r="M36" i="19" s="1"/>
  <c r="T36" i="19"/>
  <c r="U36" i="19" s="1"/>
  <c r="K16" i="19"/>
  <c r="L16" i="19" s="1"/>
  <c r="M16" i="19" s="1"/>
  <c r="T16" i="19"/>
  <c r="U16" i="19" s="1"/>
  <c r="G18" i="19"/>
  <c r="J17" i="19"/>
  <c r="N17" i="19"/>
  <c r="O17" i="19" s="1"/>
  <c r="P17" i="19" s="1"/>
  <c r="Q17" i="19" s="1"/>
  <c r="Q7" i="19"/>
  <c r="K9" i="19"/>
  <c r="T9" i="19"/>
  <c r="U9" i="19" s="1"/>
  <c r="N10" i="19"/>
  <c r="O10" i="19" s="1"/>
  <c r="P10" i="19" s="1"/>
  <c r="Q10" i="19" s="1"/>
  <c r="J10" i="19"/>
  <c r="O9" i="19"/>
  <c r="U8" i="19"/>
  <c r="M8" i="19"/>
  <c r="T10" i="19" l="1"/>
  <c r="U10" i="19" s="1"/>
  <c r="K10" i="19"/>
  <c r="L10" i="19" s="1"/>
  <c r="M10" i="19" s="1"/>
  <c r="P9" i="19"/>
  <c r="G19" i="19"/>
  <c r="N18" i="19"/>
  <c r="O18" i="19" s="1"/>
  <c r="P18" i="19" s="1"/>
  <c r="Q18" i="19" s="1"/>
  <c r="J18" i="19"/>
  <c r="L9" i="19"/>
  <c r="K17" i="19"/>
  <c r="L17" i="19" s="1"/>
  <c r="M17" i="19" s="1"/>
  <c r="T17" i="19"/>
  <c r="U17" i="19" s="1"/>
  <c r="G20" i="19" l="1"/>
  <c r="N19" i="19"/>
  <c r="O19" i="19" s="1"/>
  <c r="P19" i="19" s="1"/>
  <c r="Q19" i="19" s="1"/>
  <c r="J19" i="19"/>
  <c r="Q9" i="19"/>
  <c r="M9" i="19"/>
  <c r="K18" i="19"/>
  <c r="L18" i="19" s="1"/>
  <c r="M18" i="19" s="1"/>
  <c r="T18" i="19"/>
  <c r="U18" i="19" s="1"/>
  <c r="T19" i="19" l="1"/>
  <c r="U19" i="19" s="1"/>
  <c r="K19" i="19"/>
  <c r="L19" i="19" s="1"/>
  <c r="M19" i="19" s="1"/>
  <c r="J20" i="19"/>
  <c r="N20" i="19"/>
  <c r="O20" i="19" s="1"/>
  <c r="P20" i="19" s="1"/>
  <c r="G21" i="19"/>
  <c r="N21" i="19" l="1"/>
  <c r="O21" i="19" s="1"/>
  <c r="P21" i="19" s="1"/>
  <c r="Q21" i="19" s="1"/>
  <c r="J21" i="19"/>
  <c r="G22" i="19"/>
  <c r="Q20" i="19"/>
  <c r="T20" i="19"/>
  <c r="U20" i="19" s="1"/>
  <c r="K20" i="19"/>
  <c r="L20" i="19" s="1"/>
  <c r="M20" i="19" l="1"/>
  <c r="K21" i="19"/>
  <c r="L21" i="19" s="1"/>
  <c r="M21" i="19" s="1"/>
  <c r="T21" i="19"/>
  <c r="U21" i="19" s="1"/>
  <c r="J22" i="19"/>
  <c r="N22" i="19"/>
  <c r="O22" i="19" s="1"/>
  <c r="P22" i="19" s="1"/>
  <c r="Q22" i="19" s="1"/>
  <c r="G23" i="19"/>
  <c r="T22" i="19" l="1"/>
  <c r="U22" i="19" s="1"/>
  <c r="K22" i="19"/>
  <c r="L22" i="19" s="1"/>
  <c r="M22" i="19" s="1"/>
  <c r="N23" i="19"/>
  <c r="O23" i="19" s="1"/>
  <c r="P23" i="19" s="1"/>
  <c r="Q23" i="19" s="1"/>
  <c r="J23" i="19"/>
  <c r="G24" i="19"/>
  <c r="N24" i="19" l="1"/>
  <c r="O24" i="19" s="1"/>
  <c r="P24" i="19" s="1"/>
  <c r="Q24" i="19" s="1"/>
  <c r="J24" i="19"/>
  <c r="G25" i="19"/>
  <c r="K23" i="19"/>
  <c r="L23" i="19" s="1"/>
  <c r="M23" i="19" s="1"/>
  <c r="T23" i="19"/>
  <c r="U23" i="19" s="1"/>
  <c r="G26" i="19" l="1"/>
  <c r="J25" i="19"/>
  <c r="N25" i="19"/>
  <c r="O25" i="19" s="1"/>
  <c r="P25" i="19" s="1"/>
  <c r="Q25" i="19" s="1"/>
  <c r="T24" i="19"/>
  <c r="U24" i="19" s="1"/>
  <c r="K24" i="19"/>
  <c r="L24" i="19" s="1"/>
  <c r="M24" i="19" s="1"/>
  <c r="T25" i="19" l="1"/>
  <c r="U25" i="19" s="1"/>
  <c r="K25" i="19"/>
  <c r="L25" i="19" s="1"/>
  <c r="M25" i="19" s="1"/>
  <c r="N26" i="19"/>
  <c r="O26" i="19" s="1"/>
  <c r="P26" i="19" s="1"/>
  <c r="Q26" i="19" s="1"/>
  <c r="G27" i="19"/>
  <c r="J26" i="19"/>
  <c r="T26" i="19" l="1"/>
  <c r="U26" i="19" s="1"/>
  <c r="K26" i="19"/>
  <c r="L26" i="19" s="1"/>
  <c r="M26" i="19" s="1"/>
  <c r="G28" i="19"/>
  <c r="N27" i="19"/>
  <c r="O27" i="19" s="1"/>
  <c r="P27" i="19" s="1"/>
  <c r="Q27" i="19" s="1"/>
  <c r="J27" i="19"/>
  <c r="K27" i="19" l="1"/>
  <c r="L27" i="19" s="1"/>
  <c r="M27" i="19" s="1"/>
  <c r="T27" i="19"/>
  <c r="U27" i="19" s="1"/>
  <c r="G29" i="19"/>
  <c r="N28" i="19"/>
  <c r="O28" i="19" s="1"/>
  <c r="P28" i="19" s="1"/>
  <c r="Q28" i="19" s="1"/>
  <c r="J28" i="19"/>
  <c r="K28" i="19" l="1"/>
  <c r="L28" i="19" s="1"/>
  <c r="M28" i="19" s="1"/>
  <c r="T28" i="19"/>
  <c r="U28" i="19" s="1"/>
  <c r="G30" i="19"/>
  <c r="J29" i="19"/>
  <c r="N29" i="19"/>
  <c r="O29" i="19" s="1"/>
  <c r="P29" i="19" s="1"/>
  <c r="Q29" i="19" s="1"/>
  <c r="J30" i="19" l="1"/>
  <c r="N30" i="19"/>
  <c r="T29" i="19"/>
  <c r="U29" i="19" s="1"/>
  <c r="K29" i="19"/>
  <c r="L29" i="19" s="1"/>
  <c r="M29" i="19" s="1"/>
  <c r="T30" i="19" l="1"/>
  <c r="K30" i="19"/>
  <c r="J37" i="19"/>
  <c r="O30" i="19"/>
  <c r="N37" i="19"/>
  <c r="P30" i="19" l="1"/>
  <c r="O37" i="19"/>
  <c r="B38" i="11" s="1"/>
  <c r="L30" i="19"/>
  <c r="K37" i="19"/>
  <c r="B37" i="11" s="1"/>
  <c r="U30" i="19"/>
  <c r="U37" i="19" s="1"/>
  <c r="T37" i="19"/>
  <c r="M30" i="19" l="1"/>
  <c r="M37" i="19" s="1"/>
  <c r="B30" i="11" s="1"/>
  <c r="L37" i="19"/>
  <c r="Q30" i="19"/>
  <c r="Q37" i="19" s="1"/>
  <c r="B31" i="11" s="1"/>
  <c r="P37" i="19"/>
  <c r="B34" i="11" l="1"/>
</calcChain>
</file>

<file path=xl/sharedStrings.xml><?xml version="1.0" encoding="utf-8"?>
<sst xmlns="http://schemas.openxmlformats.org/spreadsheetml/2006/main" count="262" uniqueCount="130">
  <si>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</si>
  <si>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</si>
  <si>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</si>
  <si>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</si>
  <si>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</si>
  <si>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</si>
  <si>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</si>
  <si>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</si>
  <si>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</si>
  <si>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</si>
  <si>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</si>
  <si>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</si>
  <si>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</si>
  <si>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</si>
  <si>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</si>
  <si>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</si>
  <si>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</si>
  <si>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</si>
  <si>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</si>
  <si>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</si>
  <si>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</si>
  <si>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</si>
  <si>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</si>
  <si>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</si>
  <si>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</si>
  <si>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</si>
  <si>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</si>
  <si>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</si>
  <si>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</si>
  <si>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</si>
  <si>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</si>
  <si>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</si>
  <si>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</si>
  <si>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</si>
  <si>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</si>
  <si>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</si>
  <si>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</si>
  <si>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</si>
  <si>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</si>
  <si>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</si>
  <si>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</si>
  <si>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</si>
  <si>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</si>
  <si>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</si>
  <si>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</si>
  <si>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</si>
  <si>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</si>
  <si>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Data entered by the sponsors</t>
  </si>
  <si>
    <t>Application ID Number:</t>
  </si>
  <si>
    <t>Data populated/calculated based on inputs</t>
  </si>
  <si>
    <t>Sponsor ID Number (CSJ, etc.):</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</si>
  <si>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</si>
  <si>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</si>
  <si>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</si>
  <si>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</si>
  <si>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</si>
  <si>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</si>
  <si>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</si>
  <si>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</si>
  <si>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</si>
  <si>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</si>
  <si>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</si>
  <si>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</si>
  <si>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</si>
  <si>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</si>
  <si>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</si>
  <si>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</si>
  <si>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</si>
  <si>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</si>
  <si>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</si>
  <si>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</si>
  <si>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</si>
  <si>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</si>
  <si>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</si>
  <si>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</si>
  <si>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</si>
  <si>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</si>
  <si>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</si>
  <si>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</si>
  <si>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</si>
  <si>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</si>
  <si>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</si>
  <si>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</si>
  <si>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</si>
  <si>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</si>
  <si>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</si>
  <si>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</si>
  <si>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</si>
  <si>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</si>
  <si>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</si>
  <si>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</si>
  <si>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</si>
  <si>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</si>
  <si>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</si>
  <si>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</si>
  <si>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</si>
  <si>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</si>
  <si>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</si>
  <si>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</si>
  <si>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</si>
  <si>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</si>
  <si>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</si>
  <si>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</si>
  <si>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</si>
  <si>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</si>
  <si>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</si>
  <si>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</si>
  <si>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</si>
  <si>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</si>
  <si>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</si>
  <si>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</si>
  <si>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</si>
  <si>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</si>
  <si>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</si>
  <si>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</si>
  <si>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</si>
  <si>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</si>
  <si>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</si>
  <si>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</si>
  <si>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</si>
  <si>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</si>
  <si>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</si>
  <si>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</si>
  <si>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</si>
  <si>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</si>
  <si>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</si>
  <si>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</si>
  <si>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</si>
  <si>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</si>
  <si>
    <t>FM518 Overpass at FM 521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</si>
</sst>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13" borderId="1" xfId="0" applyNumberFormat="1" applyFill="1" applyBorder="1" applyAlignment="1" applyProtection="1">
      <alignment vertical="center"/>
      <protection locked="0"/>
    </xf>
    <xf numFmtId="3" fontId="10" fillId="16" borderId="1" xfId="0" applyNumberFormat="1" applyFont="1" applyFill="1" applyBorder="1" applyProtection="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v>
      </c>
      <c r="E3" s="7" t="s">
        <v>2</v>
      </c>
      <c r="G3" s="13" t="s">
        <v>3</v>
      </c>
      <c r="H3" s="13"/>
      <c r="I3" s="13" t="s">
        <v>4</v>
      </c>
      <c r="J3" s="13" t="s">
        <v>5</v>
      </c>
    </row>
    <row r="4" spans="1:10" x14ac:dyDescent="0.25">
      <c r="A4" s="4" t="s">
        <v>6</v>
      </c>
      <c r="B4" s="5"/>
      <c r="D4" s="4" t="s">
        <v>7</v>
      </c>
      <c r="E4" s="5">
        <v>2015</v>
      </c>
      <c r="G4" s="11">
        <f>E4</f>
        <v>2015</v>
      </c>
      <c r="H4" s="11">
        <f>IF(G4&lt;2041,1,0)</f>
        <v>1</v>
      </c>
      <c r="I4" s="20">
        <f>IF($G4&lt;($G$4+$E$5),$E$17,0)*H4</f>
        <v>0</v>
      </c>
      <c r="J4" s="28" t="e">
        <f>I4*$B$18*$B$19/10^3</f>
        <v>#REF!</v>
      </c>
    </row>
    <row r="5" spans="1:10" x14ac:dyDescent="0.25">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x14ac:dyDescent="0.25">
      <c r="A6" s="4" t="s">
        <v>10</v>
      </c>
      <c r="B6" s="5">
        <v>1</v>
      </c>
      <c r="D6" s="97" t="s">
        <v>11</v>
      </c>
      <c r="E6" s="98"/>
      <c r="G6" s="11">
        <f t="shared" si="0"/>
        <v>2017</v>
      </c>
      <c r="H6" s="11">
        <f t="shared" si="1"/>
        <v>1</v>
      </c>
      <c r="I6" s="20">
        <f t="shared" si="2"/>
        <v>0</v>
      </c>
      <c r="J6" s="28" t="e">
        <f t="shared" si="3"/>
        <v>#REF!</v>
      </c>
    </row>
    <row r="7" spans="1:10" x14ac:dyDescent="0.25">
      <c r="A7" s="4" t="s">
        <v>12</v>
      </c>
      <c r="B7" s="21"/>
      <c r="D7" s="4" t="s">
        <v>13</v>
      </c>
      <c r="E7" s="8"/>
      <c r="G7" s="12">
        <f t="shared" si="0"/>
        <v>2018</v>
      </c>
      <c r="H7" s="12">
        <f t="shared" si="1"/>
        <v>1</v>
      </c>
      <c r="I7" s="20">
        <f t="shared" si="2"/>
        <v>0</v>
      </c>
      <c r="J7" s="34" t="e">
        <f t="shared" si="3"/>
        <v>#REF!</v>
      </c>
    </row>
    <row r="8" spans="1:10" x14ac:dyDescent="0.25">
      <c r="A8" s="4" t="s">
        <v>14</v>
      </c>
      <c r="B8" s="21"/>
      <c r="D8" s="4" t="s">
        <v>15</v>
      </c>
      <c r="E8" s="37">
        <v>1.1499999999999999</v>
      </c>
      <c r="G8" s="11">
        <f t="shared" si="0"/>
        <v>2019</v>
      </c>
      <c r="H8" s="11">
        <f t="shared" si="1"/>
        <v>1</v>
      </c>
      <c r="I8" s="20">
        <f t="shared" si="2"/>
        <v>0</v>
      </c>
      <c r="J8" s="28" t="e">
        <f t="shared" si="3"/>
        <v>#REF!</v>
      </c>
    </row>
    <row r="9" spans="1:10" x14ac:dyDescent="0.25">
      <c r="G9" s="12">
        <f t="shared" si="0"/>
        <v>2020</v>
      </c>
      <c r="H9" s="12">
        <f t="shared" si="1"/>
        <v>1</v>
      </c>
      <c r="I9" s="20">
        <f t="shared" si="2"/>
        <v>0</v>
      </c>
      <c r="J9" s="34" t="e">
        <f t="shared" si="3"/>
        <v>#REF!</v>
      </c>
    </row>
    <row r="10" spans="1:10" x14ac:dyDescent="0.25">
      <c r="A10" s="10" t="s">
        <v>16</v>
      </c>
      <c r="G10" s="11">
        <f t="shared" si="0"/>
        <v>2021</v>
      </c>
      <c r="H10" s="11">
        <f t="shared" si="1"/>
        <v>1</v>
      </c>
      <c r="I10" s="20">
        <f t="shared" si="2"/>
        <v>0</v>
      </c>
      <c r="J10" s="28" t="e">
        <f t="shared" si="3"/>
        <v>#REF!</v>
      </c>
    </row>
    <row r="11" spans="1:10" x14ac:dyDescent="0.25">
      <c r="A11" s="9" t="s">
        <v>17</v>
      </c>
      <c r="B11" s="35" t="e">
        <f>NPV($B$17,J4:J29)/(1+$B$17)^(E4-B16+1)</f>
        <v>#REF!</v>
      </c>
      <c r="G11" s="12">
        <f t="shared" si="0"/>
        <v>2022</v>
      </c>
      <c r="H11" s="12">
        <f t="shared" si="1"/>
        <v>1</v>
      </c>
      <c r="I11" s="20">
        <f t="shared" si="2"/>
        <v>0</v>
      </c>
      <c r="J11" s="34" t="e">
        <f t="shared" si="3"/>
        <v>#REF!</v>
      </c>
    </row>
    <row r="12" spans="1:10" x14ac:dyDescent="0.25">
      <c r="A12" s="9" t="s">
        <v>18</v>
      </c>
      <c r="B12" s="33" t="e">
        <f>B11/B7</f>
        <v>#REF!</v>
      </c>
      <c r="G12" s="11">
        <f t="shared" si="0"/>
        <v>2023</v>
      </c>
      <c r="H12" s="11">
        <f t="shared" si="1"/>
        <v>1</v>
      </c>
      <c r="I12" s="20">
        <f t="shared" si="2"/>
        <v>0</v>
      </c>
      <c r="J12" s="28" t="e">
        <f t="shared" si="3"/>
        <v>#REF!</v>
      </c>
    </row>
    <row r="13" spans="1:10" x14ac:dyDescent="0.25">
      <c r="G13" s="12">
        <f t="shared" si="0"/>
        <v>2024</v>
      </c>
      <c r="H13" s="12">
        <f t="shared" si="1"/>
        <v>1</v>
      </c>
      <c r="I13" s="20">
        <f t="shared" si="2"/>
        <v>0</v>
      </c>
      <c r="J13" s="34" t="e">
        <f t="shared" si="3"/>
        <v>#REF!</v>
      </c>
    </row>
    <row r="14" spans="1:10" x14ac:dyDescent="0.25">
      <c r="G14" s="11">
        <f>G13+1</f>
        <v>2025</v>
      </c>
      <c r="H14" s="11">
        <f t="shared" si="1"/>
        <v>1</v>
      </c>
      <c r="I14" s="20">
        <f t="shared" si="2"/>
        <v>0</v>
      </c>
      <c r="J14" s="28" t="e">
        <f t="shared" si="3"/>
        <v>#REF!</v>
      </c>
    </row>
    <row r="15" spans="1:10" x14ac:dyDescent="0.25">
      <c r="A15" s="14" t="s">
        <v>19</v>
      </c>
      <c r="G15" s="12">
        <f t="shared" si="0"/>
        <v>2026</v>
      </c>
      <c r="H15" s="12">
        <f t="shared" si="1"/>
        <v>1</v>
      </c>
      <c r="I15" s="20">
        <f t="shared" si="2"/>
        <v>0</v>
      </c>
      <c r="J15" s="34" t="e">
        <f t="shared" si="3"/>
        <v>#REF!</v>
      </c>
    </row>
    <row r="16" spans="1:10" x14ac:dyDescent="0.25">
      <c r="A16" s="15" t="s">
        <v>20</v>
      </c>
      <c r="B16" s="15" t="e">
        <f>'Assumed Values'!#REF!</f>
        <v>#REF!</v>
      </c>
      <c r="D16" s="14" t="s">
        <v>21</v>
      </c>
      <c r="E16" s="22" t="s">
        <v>2</v>
      </c>
      <c r="G16" s="11">
        <f t="shared" si="0"/>
        <v>2027</v>
      </c>
      <c r="H16" s="11">
        <f t="shared" si="1"/>
        <v>1</v>
      </c>
      <c r="I16" s="20">
        <f t="shared" si="2"/>
        <v>0</v>
      </c>
      <c r="J16" s="28" t="e">
        <f t="shared" si="3"/>
        <v>#REF!</v>
      </c>
    </row>
    <row r="17" spans="1:10" x14ac:dyDescent="0.25">
      <c r="A17" s="15" t="s">
        <v>22</v>
      </c>
      <c r="B17" s="16" t="e">
        <f>'Assumed Values'!#REF!</f>
        <v>#REF!</v>
      </c>
      <c r="D17" s="18" t="s">
        <v>23</v>
      </c>
      <c r="E17" s="19">
        <f>E7/E8</f>
        <v>0</v>
      </c>
      <c r="G17" s="12">
        <f t="shared" si="0"/>
        <v>2028</v>
      </c>
      <c r="H17" s="12">
        <f t="shared" si="1"/>
        <v>1</v>
      </c>
      <c r="I17" s="20">
        <f t="shared" si="2"/>
        <v>0</v>
      </c>
      <c r="J17" s="34" t="e">
        <f t="shared" si="3"/>
        <v>#REF!</v>
      </c>
    </row>
    <row r="18" spans="1:10" x14ac:dyDescent="0.25">
      <c r="A18" s="15" t="s">
        <v>24</v>
      </c>
      <c r="B18" s="15">
        <f>IF(B6=2,2.1, 1.1)</f>
        <v>1.1000000000000001</v>
      </c>
      <c r="G18" s="11">
        <f t="shared" si="0"/>
        <v>2029</v>
      </c>
      <c r="H18" s="11">
        <f t="shared" si="1"/>
        <v>1</v>
      </c>
      <c r="I18" s="20">
        <f t="shared" si="2"/>
        <v>0</v>
      </c>
      <c r="J18" s="28" t="e">
        <f t="shared" si="3"/>
        <v>#REF!</v>
      </c>
    </row>
    <row r="19" spans="1:10" x14ac:dyDescent="0.25">
      <c r="A19" s="15" t="s">
        <v>25</v>
      </c>
      <c r="B19" s="17" t="e">
        <f>'Assumed Values'!#REF!</f>
        <v>#REF!</v>
      </c>
      <c r="G19" s="12">
        <f t="shared" si="0"/>
        <v>2030</v>
      </c>
      <c r="H19" s="12">
        <f t="shared" si="1"/>
        <v>1</v>
      </c>
      <c r="I19" s="20">
        <f t="shared" si="2"/>
        <v>0</v>
      </c>
      <c r="J19" s="34" t="e">
        <f t="shared" si="3"/>
        <v>#REF!</v>
      </c>
    </row>
    <row r="20" spans="1:10" x14ac:dyDescent="0.25">
      <c r="A20" s="15" t="s">
        <v>26</v>
      </c>
      <c r="B20" s="15">
        <v>260</v>
      </c>
      <c r="G20" s="11">
        <f t="shared" si="0"/>
        <v>2031</v>
      </c>
      <c r="H20" s="11">
        <f t="shared" si="1"/>
        <v>1</v>
      </c>
      <c r="I20" s="20">
        <f t="shared" si="2"/>
        <v>0</v>
      </c>
      <c r="J20" s="28" t="e">
        <f t="shared" si="3"/>
        <v>#REF!</v>
      </c>
    </row>
    <row r="21" spans="1:10" x14ac:dyDescent="0.25">
      <c r="G21" s="12">
        <f t="shared" si="0"/>
        <v>2032</v>
      </c>
      <c r="H21" s="12">
        <f t="shared" si="1"/>
        <v>1</v>
      </c>
      <c r="I21" s="20">
        <f t="shared" si="2"/>
        <v>0</v>
      </c>
      <c r="J21" s="34" t="e">
        <f t="shared" si="3"/>
        <v>#REF!</v>
      </c>
    </row>
    <row r="22" spans="1:10" x14ac:dyDescent="0.25">
      <c r="G22" s="11">
        <f t="shared" si="0"/>
        <v>2033</v>
      </c>
      <c r="H22" s="11">
        <f t="shared" si="1"/>
        <v>1</v>
      </c>
      <c r="I22" s="20">
        <f t="shared" si="2"/>
        <v>0</v>
      </c>
      <c r="J22" s="28" t="e">
        <f t="shared" si="3"/>
        <v>#REF!</v>
      </c>
    </row>
    <row r="23" spans="1:10" x14ac:dyDescent="0.25">
      <c r="G23" s="12">
        <f t="shared" si="0"/>
        <v>2034</v>
      </c>
      <c r="H23" s="12">
        <f t="shared" si="1"/>
        <v>1</v>
      </c>
      <c r="I23" s="20">
        <f t="shared" si="2"/>
        <v>0</v>
      </c>
      <c r="J23" s="34" t="e">
        <f t="shared" si="3"/>
        <v>#REF!</v>
      </c>
    </row>
    <row r="24" spans="1:10" x14ac:dyDescent="0.25">
      <c r="G24" s="11">
        <f t="shared" si="0"/>
        <v>2035</v>
      </c>
      <c r="H24" s="11">
        <f t="shared" si="1"/>
        <v>1</v>
      </c>
      <c r="I24" s="20">
        <f t="shared" si="2"/>
        <v>0</v>
      </c>
      <c r="J24" s="28" t="e">
        <f t="shared" si="3"/>
        <v>#REF!</v>
      </c>
    </row>
    <row r="25" spans="1:10" x14ac:dyDescent="0.25">
      <c r="G25" s="12">
        <f t="shared" si="0"/>
        <v>2036</v>
      </c>
      <c r="H25" s="12">
        <f t="shared" si="1"/>
        <v>1</v>
      </c>
      <c r="I25" s="20">
        <f t="shared" si="2"/>
        <v>0</v>
      </c>
      <c r="J25" s="34" t="e">
        <f t="shared" ref="J25:J29" si="4">I25*$B$18*$B$19/10^3</f>
        <v>#REF!</v>
      </c>
    </row>
    <row r="26" spans="1:10" x14ac:dyDescent="0.25">
      <c r="G26" s="11">
        <f t="shared" si="0"/>
        <v>2037</v>
      </c>
      <c r="H26" s="11">
        <f t="shared" si="1"/>
        <v>1</v>
      </c>
      <c r="I26" s="20">
        <f t="shared" si="2"/>
        <v>0</v>
      </c>
      <c r="J26" s="28" t="e">
        <f t="shared" si="4"/>
        <v>#REF!</v>
      </c>
    </row>
    <row r="27" spans="1:10" x14ac:dyDescent="0.25">
      <c r="G27" s="12">
        <f t="shared" si="0"/>
        <v>2038</v>
      </c>
      <c r="H27" s="12">
        <f t="shared" si="1"/>
        <v>1</v>
      </c>
      <c r="I27" s="20">
        <f t="shared" si="2"/>
        <v>0</v>
      </c>
      <c r="J27" s="34" t="e">
        <f t="shared" si="4"/>
        <v>#REF!</v>
      </c>
    </row>
    <row r="28" spans="1:10" x14ac:dyDescent="0.25">
      <c r="G28" s="11">
        <f t="shared" si="0"/>
        <v>2039</v>
      </c>
      <c r="H28" s="11">
        <f t="shared" si="1"/>
        <v>1</v>
      </c>
      <c r="I28" s="20">
        <f t="shared" si="2"/>
        <v>0</v>
      </c>
      <c r="J28" s="28" t="e">
        <f t="shared" si="4"/>
        <v>#REF!</v>
      </c>
    </row>
    <row r="29" spans="1:10" x14ac:dyDescent="0.25">
      <c r="A29" s="23"/>
      <c r="G29" s="12">
        <f t="shared" si="0"/>
        <v>2040</v>
      </c>
      <c r="H29" s="12">
        <f t="shared" si="1"/>
        <v>1</v>
      </c>
      <c r="I29" s="20">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30</v>
      </c>
      <c r="E3" s="7" t="s">
        <v>2</v>
      </c>
      <c r="G3" s="13" t="s">
        <v>3</v>
      </c>
      <c r="H3" s="13" t="s">
        <v>31</v>
      </c>
      <c r="I3" s="13" t="s">
        <v>32</v>
      </c>
      <c r="J3" s="13" t="s">
        <v>33</v>
      </c>
      <c r="K3" s="13" t="s">
        <v>34</v>
      </c>
    </row>
    <row r="4" spans="1:11" x14ac:dyDescent="0.25">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x14ac:dyDescent="0.25">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x14ac:dyDescent="0.25">
      <c r="A6" s="4" t="s">
        <v>35</v>
      </c>
      <c r="B6" s="5">
        <v>2</v>
      </c>
      <c r="D6" s="97" t="s">
        <v>11</v>
      </c>
      <c r="E6" s="98"/>
      <c r="G6" s="11">
        <f t="shared" si="2"/>
        <v>2017</v>
      </c>
      <c r="H6" s="30" t="e">
        <f t="shared" si="0"/>
        <v>#REF!</v>
      </c>
      <c r="I6" s="28" t="e">
        <f t="shared" si="3"/>
        <v>#REF!</v>
      </c>
      <c r="J6" s="30" t="e">
        <f t="shared" si="1"/>
        <v>#REF!</v>
      </c>
      <c r="K6" s="28" t="e">
        <f t="shared" si="4"/>
        <v>#REF!</v>
      </c>
    </row>
    <row r="7" spans="1:11" x14ac:dyDescent="0.25">
      <c r="A7" s="4" t="s">
        <v>12</v>
      </c>
      <c r="B7" s="21"/>
      <c r="D7" s="4" t="s">
        <v>36</v>
      </c>
      <c r="E7" s="8"/>
      <c r="G7" s="12">
        <f t="shared" si="2"/>
        <v>2018</v>
      </c>
      <c r="H7" s="30" t="e">
        <f t="shared" si="0"/>
        <v>#REF!</v>
      </c>
      <c r="I7" s="31" t="e">
        <f t="shared" si="3"/>
        <v>#REF!</v>
      </c>
      <c r="J7" s="30" t="e">
        <f t="shared" si="1"/>
        <v>#REF!</v>
      </c>
      <c r="K7" s="31" t="e">
        <f t="shared" si="4"/>
        <v>#REF!</v>
      </c>
    </row>
    <row r="8" spans="1:11" x14ac:dyDescent="0.25">
      <c r="A8" s="4" t="s">
        <v>14</v>
      </c>
      <c r="B8" s="21"/>
      <c r="D8" s="97" t="s">
        <v>37</v>
      </c>
      <c r="E8" s="98"/>
      <c r="G8" s="11">
        <f t="shared" si="2"/>
        <v>2019</v>
      </c>
      <c r="H8" s="30" t="e">
        <f t="shared" si="0"/>
        <v>#REF!</v>
      </c>
      <c r="I8" s="28" t="e">
        <f t="shared" si="3"/>
        <v>#REF!</v>
      </c>
      <c r="J8" s="30" t="e">
        <f t="shared" si="1"/>
        <v>#REF!</v>
      </c>
      <c r="K8" s="28" t="e">
        <f t="shared" si="4"/>
        <v>#REF!</v>
      </c>
    </row>
    <row r="9" spans="1:11" x14ac:dyDescent="0.25">
      <c r="D9" s="4" t="s">
        <v>38</v>
      </c>
      <c r="E9" s="8"/>
      <c r="G9" s="12">
        <f t="shared" si="2"/>
        <v>2020</v>
      </c>
      <c r="H9" s="30" t="e">
        <f t="shared" si="0"/>
        <v>#REF!</v>
      </c>
      <c r="I9" s="31" t="e">
        <f t="shared" si="3"/>
        <v>#REF!</v>
      </c>
      <c r="J9" s="30" t="e">
        <f t="shared" si="1"/>
        <v>#REF!</v>
      </c>
      <c r="K9" s="31" t="e">
        <f t="shared" si="4"/>
        <v>#REF!</v>
      </c>
    </row>
    <row r="10" spans="1:11" x14ac:dyDescent="0.25">
      <c r="A10" s="10" t="s">
        <v>16</v>
      </c>
      <c r="D10" s="4" t="s">
        <v>39</v>
      </c>
      <c r="E10" s="8"/>
      <c r="G10" s="11">
        <f t="shared" si="2"/>
        <v>2021</v>
      </c>
      <c r="H10" s="30" t="e">
        <f t="shared" si="0"/>
        <v>#REF!</v>
      </c>
      <c r="I10" s="28" t="e">
        <f t="shared" si="3"/>
        <v>#REF!</v>
      </c>
      <c r="J10" s="30" t="e">
        <f t="shared" si="1"/>
        <v>#REF!</v>
      </c>
      <c r="K10" s="28" t="e">
        <f t="shared" si="4"/>
        <v>#REF!</v>
      </c>
    </row>
    <row r="11" spans="1:11" x14ac:dyDescent="0.25">
      <c r="A11" s="9" t="s">
        <v>40</v>
      </c>
      <c r="B11" s="32" t="e">
        <f>(NPV($B$17,K4:K24)+NPV($B$17,I4:I24))/(1+$B$17)^2</f>
        <v>#REF!</v>
      </c>
      <c r="G11" s="12">
        <f t="shared" si="2"/>
        <v>2022</v>
      </c>
      <c r="H11" s="30" t="e">
        <f t="shared" si="0"/>
        <v>#REF!</v>
      </c>
      <c r="I11" s="31" t="e">
        <f t="shared" si="3"/>
        <v>#REF!</v>
      </c>
      <c r="J11" s="30" t="e">
        <f t="shared" si="1"/>
        <v>#REF!</v>
      </c>
      <c r="K11" s="31" t="e">
        <f t="shared" si="4"/>
        <v>#REF!</v>
      </c>
    </row>
    <row r="12" spans="1:11" x14ac:dyDescent="0.25">
      <c r="A12" s="9" t="s">
        <v>18</v>
      </c>
      <c r="B12" s="33" t="e">
        <f>B11/B7</f>
        <v>#REF!</v>
      </c>
      <c r="G12" s="11">
        <f t="shared" si="2"/>
        <v>2023</v>
      </c>
      <c r="H12" s="30" t="e">
        <f t="shared" si="0"/>
        <v>#REF!</v>
      </c>
      <c r="I12" s="28" t="e">
        <f t="shared" si="3"/>
        <v>#REF!</v>
      </c>
      <c r="J12" s="30" t="e">
        <f t="shared" si="1"/>
        <v>#REF!</v>
      </c>
      <c r="K12" s="28" t="e">
        <f t="shared" si="4"/>
        <v>#REF!</v>
      </c>
    </row>
    <row r="13" spans="1:11" x14ac:dyDescent="0.25">
      <c r="A13" s="9" t="s">
        <v>41</v>
      </c>
      <c r="B13" s="32" t="e">
        <f>B7*(B17/(1-(1+B17)^(-E5))/(SUM(H4:H29)+SUM(J4:J29)))</f>
        <v>#REF!</v>
      </c>
      <c r="G13" s="12">
        <f t="shared" si="2"/>
        <v>2024</v>
      </c>
      <c r="H13" s="30" t="e">
        <f t="shared" si="0"/>
        <v>#REF!</v>
      </c>
      <c r="I13" s="31" t="e">
        <f t="shared" si="3"/>
        <v>#REF!</v>
      </c>
      <c r="J13" s="30" t="e">
        <f t="shared" si="1"/>
        <v>#REF!</v>
      </c>
      <c r="K13" s="31" t="e">
        <f t="shared" si="4"/>
        <v>#REF!</v>
      </c>
    </row>
    <row r="14" spans="1:11" x14ac:dyDescent="0.25">
      <c r="G14" s="11">
        <f>G13+1</f>
        <v>2025</v>
      </c>
      <c r="H14" s="30">
        <f t="shared" si="0"/>
        <v>0</v>
      </c>
      <c r="I14" s="28" t="e">
        <f t="shared" si="3"/>
        <v>#REF!</v>
      </c>
      <c r="J14" s="30">
        <f t="shared" si="1"/>
        <v>0</v>
      </c>
      <c r="K14" s="28" t="e">
        <f t="shared" si="4"/>
        <v>#REF!</v>
      </c>
    </row>
    <row r="15" spans="1:11" x14ac:dyDescent="0.25">
      <c r="A15" s="14" t="s">
        <v>19</v>
      </c>
      <c r="G15" s="12">
        <f t="shared" si="2"/>
        <v>2026</v>
      </c>
      <c r="H15" s="30">
        <f t="shared" si="0"/>
        <v>0</v>
      </c>
      <c r="I15" s="31" t="e">
        <f t="shared" si="3"/>
        <v>#REF!</v>
      </c>
      <c r="J15" s="30">
        <f t="shared" si="1"/>
        <v>0</v>
      </c>
      <c r="K15" s="31" t="e">
        <f t="shared" si="4"/>
        <v>#REF!</v>
      </c>
    </row>
    <row r="16" spans="1:11" x14ac:dyDescent="0.25">
      <c r="A16" s="15" t="s">
        <v>20</v>
      </c>
      <c r="B16" s="15">
        <v>2015</v>
      </c>
      <c r="D16" s="14" t="s">
        <v>21</v>
      </c>
      <c r="E16" s="22" t="s">
        <v>2</v>
      </c>
      <c r="G16" s="11">
        <f t="shared" si="2"/>
        <v>2027</v>
      </c>
      <c r="H16" s="30">
        <f t="shared" si="0"/>
        <v>0</v>
      </c>
      <c r="I16" s="28" t="e">
        <f t="shared" si="3"/>
        <v>#REF!</v>
      </c>
      <c r="J16" s="30">
        <f t="shared" si="1"/>
        <v>0</v>
      </c>
      <c r="K16" s="28" t="e">
        <f t="shared" si="4"/>
        <v>#REF!</v>
      </c>
    </row>
    <row r="17" spans="1:11" x14ac:dyDescent="0.25">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x14ac:dyDescent="0.25">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x14ac:dyDescent="0.25">
      <c r="A19" s="15" t="s">
        <v>43</v>
      </c>
      <c r="B19" s="36" t="e">
        <f>IF($B$6=2,'Assumed Values'!#REF!,0)</f>
        <v>#REF!</v>
      </c>
      <c r="G19" s="12">
        <f t="shared" si="2"/>
        <v>2030</v>
      </c>
      <c r="H19" s="30">
        <f t="shared" si="0"/>
        <v>0</v>
      </c>
      <c r="I19" s="31" t="e">
        <f t="shared" si="3"/>
        <v>#REF!</v>
      </c>
      <c r="J19" s="30">
        <f t="shared" si="1"/>
        <v>0</v>
      </c>
      <c r="K19" s="31" t="e">
        <f t="shared" si="4"/>
        <v>#REF!</v>
      </c>
    </row>
    <row r="20" spans="1:11" x14ac:dyDescent="0.25">
      <c r="A20" s="15" t="s">
        <v>44</v>
      </c>
      <c r="B20" s="29" t="e">
        <f>'Assumed Values'!#REF!</f>
        <v>#REF!</v>
      </c>
      <c r="G20" s="11">
        <f t="shared" si="2"/>
        <v>2031</v>
      </c>
      <c r="H20" s="30">
        <f t="shared" si="0"/>
        <v>0</v>
      </c>
      <c r="I20" s="28" t="e">
        <f t="shared" si="3"/>
        <v>#REF!</v>
      </c>
      <c r="J20" s="30">
        <f t="shared" si="1"/>
        <v>0</v>
      </c>
      <c r="K20" s="28" t="e">
        <f t="shared" si="4"/>
        <v>#REF!</v>
      </c>
    </row>
    <row r="21" spans="1:11" x14ac:dyDescent="0.25">
      <c r="A21" s="15" t="s">
        <v>45</v>
      </c>
      <c r="B21" s="29" t="e">
        <f>'Assumed Values'!#REF!</f>
        <v>#REF!</v>
      </c>
      <c r="G21" s="12">
        <f t="shared" si="2"/>
        <v>2032</v>
      </c>
      <c r="H21" s="30">
        <f t="shared" si="0"/>
        <v>0</v>
      </c>
      <c r="I21" s="31" t="e">
        <f t="shared" si="3"/>
        <v>#REF!</v>
      </c>
      <c r="J21" s="30">
        <f t="shared" si="1"/>
        <v>0</v>
      </c>
      <c r="K21" s="31" t="e">
        <f t="shared" si="4"/>
        <v>#REF!</v>
      </c>
    </row>
    <row r="22" spans="1:11" x14ac:dyDescent="0.25">
      <c r="A22" s="15" t="s">
        <v>26</v>
      </c>
      <c r="B22" s="15">
        <v>260</v>
      </c>
      <c r="G22" s="11">
        <f t="shared" si="2"/>
        <v>2033</v>
      </c>
      <c r="H22" s="30">
        <f t="shared" si="0"/>
        <v>0</v>
      </c>
      <c r="I22" s="28" t="e">
        <f t="shared" si="3"/>
        <v>#REF!</v>
      </c>
      <c r="J22" s="30">
        <f t="shared" si="1"/>
        <v>0</v>
      </c>
      <c r="K22" s="28" t="e">
        <f t="shared" si="4"/>
        <v>#REF!</v>
      </c>
    </row>
    <row r="23" spans="1:11" x14ac:dyDescent="0.25">
      <c r="G23" s="12">
        <f t="shared" si="2"/>
        <v>2034</v>
      </c>
      <c r="H23" s="30">
        <f t="shared" si="0"/>
        <v>0</v>
      </c>
      <c r="I23" s="31" t="e">
        <f t="shared" si="3"/>
        <v>#REF!</v>
      </c>
      <c r="J23" s="30">
        <f t="shared" si="1"/>
        <v>0</v>
      </c>
      <c r="K23" s="31" t="e">
        <f t="shared" si="4"/>
        <v>#REF!</v>
      </c>
    </row>
    <row r="24" spans="1:11" x14ac:dyDescent="0.25">
      <c r="G24" s="11">
        <f t="shared" si="2"/>
        <v>2035</v>
      </c>
      <c r="H24" s="30">
        <f t="shared" si="0"/>
        <v>0</v>
      </c>
      <c r="I24" s="28" t="e">
        <f t="shared" si="3"/>
        <v>#REF!</v>
      </c>
      <c r="J24" s="30">
        <f t="shared" si="1"/>
        <v>0</v>
      </c>
      <c r="K24" s="28" t="e">
        <f t="shared" si="4"/>
        <v>#REF!</v>
      </c>
    </row>
    <row r="25" spans="1:11" x14ac:dyDescent="0.25">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1">
        <f t="shared" si="2"/>
        <v>2037</v>
      </c>
      <c r="H26" s="30">
        <f t="shared" si="5"/>
        <v>0</v>
      </c>
      <c r="I26" s="28" t="e">
        <f t="shared" si="6"/>
        <v>#REF!</v>
      </c>
      <c r="J26" s="30">
        <f t="shared" si="7"/>
        <v>0</v>
      </c>
      <c r="K26" s="28" t="e">
        <f t="shared" si="8"/>
        <v>#REF!</v>
      </c>
    </row>
    <row r="27" spans="1:11" x14ac:dyDescent="0.25">
      <c r="G27" s="12">
        <f t="shared" si="2"/>
        <v>2038</v>
      </c>
      <c r="H27" s="30">
        <f t="shared" si="5"/>
        <v>0</v>
      </c>
      <c r="I27" s="31" t="e">
        <f t="shared" si="6"/>
        <v>#REF!</v>
      </c>
      <c r="J27" s="30">
        <f t="shared" si="7"/>
        <v>0</v>
      </c>
      <c r="K27" s="31" t="e">
        <f t="shared" si="8"/>
        <v>#REF!</v>
      </c>
    </row>
    <row r="28" spans="1:11" x14ac:dyDescent="0.25">
      <c r="G28" s="11">
        <f t="shared" si="2"/>
        <v>2039</v>
      </c>
      <c r="H28" s="30">
        <f t="shared" si="5"/>
        <v>0</v>
      </c>
      <c r="I28" s="28" t="e">
        <f t="shared" si="6"/>
        <v>#REF!</v>
      </c>
      <c r="J28" s="30">
        <f t="shared" si="7"/>
        <v>0</v>
      </c>
      <c r="K28" s="28" t="e">
        <f t="shared" si="8"/>
        <v>#REF!</v>
      </c>
    </row>
    <row r="29" spans="1:11" x14ac:dyDescent="0.25">
      <c r="G29" s="12">
        <f t="shared" si="2"/>
        <v>2040</v>
      </c>
      <c r="H29" s="30">
        <f>IF($G29&lt;($G$4+$E$5),$E$17,0)</f>
        <v>0</v>
      </c>
      <c r="I29" s="31" t="e">
        <f t="shared" si="6"/>
        <v>#REF!</v>
      </c>
      <c r="J29" s="30">
        <f>IF($G29&lt;($G$4+$E$5),$E$18,0)</f>
        <v>0</v>
      </c>
      <c r="K29" s="31" t="e">
        <f t="shared" si="8"/>
        <v>#REF!</v>
      </c>
    </row>
    <row r="31" spans="1:11" x14ac:dyDescent="0.25">
      <c r="A31" s="23"/>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7" zoomScaleNormal="100" workbookViewId="0">
      <selection activeCell="F18" sqref="F18"/>
    </sheetView>
  </sheetViews>
  <sheetFormatPr defaultColWidth="9.140625" defaultRowHeight="15" x14ac:dyDescent="0.25"/>
  <cols>
    <col min="1" max="1" width="57" style="49" customWidth="1"/>
    <col min="2" max="2" width="16" style="49" customWidth="1"/>
    <col min="3" max="3" width="5.28515625" style="49" customWidth="1"/>
    <col min="4" max="4" width="5.7109375" style="49" customWidth="1"/>
    <col min="5" max="16384" width="9.140625" style="49"/>
  </cols>
  <sheetData>
    <row r="3" spans="1:5" ht="18.75" x14ac:dyDescent="0.3">
      <c r="A3" s="79" t="s">
        <v>46</v>
      </c>
      <c r="B3" s="80"/>
      <c r="C3" s="80"/>
    </row>
    <row r="5" spans="1:5" ht="30" customHeight="1" x14ac:dyDescent="0.25">
      <c r="A5" s="81" t="s">
        <v>0</v>
      </c>
    </row>
    <row r="6" spans="1:5" x14ac:dyDescent="0.25">
      <c r="A6" s="5" t="s">
        <v>6</v>
      </c>
      <c r="B6" s="5" t="s">
        <v>129</v>
      </c>
      <c r="D6" s="5"/>
      <c r="E6" s="49" t="s">
        <v>47</v>
      </c>
    </row>
    <row r="7" spans="1:5" x14ac:dyDescent="0.25">
      <c r="A7" s="5" t="s">
        <v>48</v>
      </c>
      <c r="B7" s="5"/>
      <c r="D7" s="78"/>
      <c r="E7" s="49" t="s">
        <v>49</v>
      </c>
    </row>
    <row r="8" spans="1:5" x14ac:dyDescent="0.25">
      <c r="A8" s="5" t="s">
        <v>50</v>
      </c>
      <c r="B8" s="5"/>
      <c r="D8" s="82"/>
      <c r="E8" s="49" t="s">
        <v>51</v>
      </c>
    </row>
    <row r="9" spans="1:5" x14ac:dyDescent="0.25">
      <c r="A9" s="5" t="s">
        <v>52</v>
      </c>
      <c r="B9" s="83" t="s">
        <v>113</v>
      </c>
      <c r="D9" s="84"/>
      <c r="E9" s="49" t="s">
        <v>54</v>
      </c>
    </row>
    <row r="12" spans="1:5" x14ac:dyDescent="0.25">
      <c r="A12" s="81" t="s">
        <v>55</v>
      </c>
    </row>
    <row r="13" spans="1:5" x14ac:dyDescent="0.25">
      <c r="A13" s="5" t="s">
        <v>56</v>
      </c>
      <c r="B13" s="5">
        <v>2023</v>
      </c>
    </row>
    <row r="14" spans="1:5" x14ac:dyDescent="0.25">
      <c r="A14" s="5" t="s">
        <v>57</v>
      </c>
      <c r="B14" s="5" t="s">
        <v>58</v>
      </c>
    </row>
    <row r="15" spans="1:5" x14ac:dyDescent="0.25">
      <c r="A15" s="85" t="s">
        <v>59</v>
      </c>
      <c r="B15" s="8" t="s">
        <v>60</v>
      </c>
    </row>
    <row r="16" spans="1:5" x14ac:dyDescent="0.25">
      <c r="A16" s="85" t="s">
        <v>61</v>
      </c>
      <c r="B16" s="8">
        <v>1.92</v>
      </c>
    </row>
    <row r="17" spans="1:2" x14ac:dyDescent="0.25">
      <c r="A17" s="86" t="s">
        <v>62</v>
      </c>
      <c r="B17" s="8">
        <v>23</v>
      </c>
    </row>
    <row r="18" spans="1:2" x14ac:dyDescent="0.25">
      <c r="A18" s="86" t="s">
        <v>63</v>
      </c>
      <c r="B18" s="8">
        <v>29</v>
      </c>
    </row>
    <row r="19" spans="1:2" x14ac:dyDescent="0.25">
      <c r="A19" s="76" t="s">
        <v>64</v>
      </c>
      <c r="B19" s="77">
        <f>VLOOKUP(B14,'Service Life'!C6:D8,2,FALSE)</f>
        <v>20</v>
      </c>
    </row>
    <row r="21" spans="1:2" x14ac:dyDescent="0.25">
      <c r="A21" s="81" t="s">
        <v>65</v>
      </c>
    </row>
    <row r="22" spans="1:2" ht="20.25" customHeight="1" x14ac:dyDescent="0.25">
      <c r="A22" s="86" t="s">
        <v>66</v>
      </c>
      <c r="B22" s="96">
        <v>56318</v>
      </c>
    </row>
    <row r="23" spans="1:2" ht="30" x14ac:dyDescent="0.25">
      <c r="A23" s="94" t="s">
        <v>67</v>
      </c>
      <c r="B23" s="95">
        <v>77292</v>
      </c>
    </row>
    <row r="24" spans="1:2" ht="30" x14ac:dyDescent="0.25">
      <c r="A24" s="94" t="s">
        <v>68</v>
      </c>
      <c r="B24" s="95">
        <v>130461</v>
      </c>
    </row>
    <row r="27" spans="1:2" ht="18.75" x14ac:dyDescent="0.3">
      <c r="A27" s="79" t="s">
        <v>69</v>
      </c>
      <c r="B27" s="80"/>
    </row>
    <row r="29" spans="1:2" x14ac:dyDescent="0.25">
      <c r="A29" s="87" t="s">
        <v>70</v>
      </c>
    </row>
    <row r="30" spans="1:2" x14ac:dyDescent="0.25">
      <c r="A30" s="84" t="s">
        <v>71</v>
      </c>
      <c r="B30" s="35">
        <f>'Benefit Calculations'!M37</f>
        <v>13611.941242939647</v>
      </c>
    </row>
    <row r="31" spans="1:2" x14ac:dyDescent="0.25">
      <c r="A31" s="84" t="s">
        <v>72</v>
      </c>
      <c r="B31" s="35">
        <f>'Benefit Calculations'!Q37</f>
        <v>746.44569418761523</v>
      </c>
    </row>
    <row r="32" spans="1:2" x14ac:dyDescent="0.25">
      <c r="B32" s="88"/>
    </row>
    <row r="33" spans="1:9" x14ac:dyDescent="0.25">
      <c r="A33" s="87" t="s">
        <v>73</v>
      </c>
      <c r="B33" s="88"/>
    </row>
    <row r="34" spans="1:9" x14ac:dyDescent="0.25">
      <c r="A34" s="84" t="s">
        <v>74</v>
      </c>
      <c r="B34" s="35">
        <f>$B$30+$B$31</f>
        <v>14358.386937127263</v>
      </c>
    </row>
    <row r="35" spans="1:9" x14ac:dyDescent="0.25">
      <c r="I35" s="89"/>
    </row>
    <row r="36" spans="1:9" x14ac:dyDescent="0.25">
      <c r="A36" s="87" t="s">
        <v>75</v>
      </c>
    </row>
    <row r="37" spans="1:9" x14ac:dyDescent="0.25">
      <c r="A37" s="84" t="s">
        <v>76</v>
      </c>
      <c r="B37" s="91">
        <f>'Benefit Calculations'!K37</f>
        <v>4.7098255450985071</v>
      </c>
    </row>
    <row r="38" spans="1:9" x14ac:dyDescent="0.25">
      <c r="A38" s="84" t="s">
        <v>77</v>
      </c>
      <c r="B38" s="91">
        <f>'Benefit Calculations'!O37</f>
        <v>1.0179167393021396</v>
      </c>
    </row>
    <row r="40" spans="1:9" x14ac:dyDescent="0.25">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B2:U40"/>
  <sheetViews>
    <sheetView zoomScaleNormal="100" workbookViewId="0">
      <selection activeCell="M37" sqref="M37"/>
    </sheetView>
  </sheetViews>
  <sheetFormatPr defaultRowHeight="15" x14ac:dyDescent="0.2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78</v>
      </c>
      <c r="G2"/>
      <c r="H2"/>
      <c r="I2"/>
      <c r="K2" s="1"/>
      <c r="L2" s="38"/>
    </row>
    <row r="3" spans="2:21" ht="41.45" customHeight="1" x14ac:dyDescent="0.25">
      <c r="B3" s="44" t="s">
        <v>79</v>
      </c>
      <c r="C3" s="45" t="s">
        <v>80</v>
      </c>
      <c r="D3" s="46" t="s">
        <v>81</v>
      </c>
      <c r="E3" s="42"/>
      <c r="F3" s="40" t="s">
        <v>3</v>
      </c>
      <c r="G3" s="41" t="s">
        <v>82</v>
      </c>
      <c r="H3" s="52" t="s">
        <v>83</v>
      </c>
      <c r="I3" s="41" t="s">
        <v>84</v>
      </c>
      <c r="J3" s="40" t="s">
        <v>85</v>
      </c>
      <c r="K3" s="41" t="s">
        <v>86</v>
      </c>
      <c r="L3" s="43" t="s">
        <v>87</v>
      </c>
      <c r="M3" s="43" t="s">
        <v>88</v>
      </c>
      <c r="N3" s="43" t="s">
        <v>89</v>
      </c>
      <c r="O3" s="43" t="s">
        <v>90</v>
      </c>
      <c r="P3" s="41" t="s">
        <v>91</v>
      </c>
      <c r="Q3" s="41" t="s">
        <v>92</v>
      </c>
    </row>
    <row r="4" spans="2:21" x14ac:dyDescent="0.25">
      <c r="B4" s="48" t="s">
        <v>93</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6.6322602331600006E-2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1.59297008067E-2</v>
      </c>
      <c r="F4" s="54">
        <v>2018</v>
      </c>
      <c r="G4" s="63">
        <f>'Inputs &amp; Outputs'!B22</f>
        <v>56318</v>
      </c>
      <c r="H4" s="61" t="s">
        <v>94</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x14ac:dyDescent="0.25">
      <c r="B5" s="47" t="s">
        <v>95</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6.16110004485E-2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1.49114001542E-2</v>
      </c>
      <c r="F5" s="54">
        <f t="shared" ref="F5:F36" si="2">F4+1</f>
        <v>2019</v>
      </c>
      <c r="G5" s="63">
        <f>G4+G4*H5</f>
        <v>58923.463885097983</v>
      </c>
      <c r="H5" s="62">
        <f>$C$9</f>
        <v>4.6263430610071099E-2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x14ac:dyDescent="0.25">
      <c r="F6" s="54">
        <f t="shared" si="2"/>
        <v>2020</v>
      </c>
      <c r="G6" s="63">
        <f t="shared" ref="G6:G36" si="6">G5+G5*H6</f>
        <v>61649.465467851245</v>
      </c>
      <c r="H6" s="62">
        <f t="shared" ref="H6:H11" si="7">$C$9</f>
        <v>4.6263430610071099E-2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x14ac:dyDescent="0.25">
      <c r="F7" s="54">
        <f t="shared" si="2"/>
        <v>2021</v>
      </c>
      <c r="G7" s="63">
        <f t="shared" si="6"/>
        <v>64501.581235671154</v>
      </c>
      <c r="H7" s="62">
        <f t="shared" si="7"/>
        <v>4.6263430610071099E-2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x14ac:dyDescent="0.25">
      <c r="B8" s="14" t="s">
        <v>21</v>
      </c>
      <c r="F8" s="54">
        <f t="shared" si="2"/>
        <v>2022</v>
      </c>
      <c r="G8" s="63">
        <f t="shared" si="6"/>
        <v>67485.645663407486</v>
      </c>
      <c r="H8" s="62">
        <f t="shared" si="7"/>
        <v>4.6263430610071099E-2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x14ac:dyDescent="0.25">
      <c r="B9" s="15" t="s">
        <v>96</v>
      </c>
      <c r="C9" s="53">
        <f>('Inputs &amp; Outputs'!B23/'Inputs &amp; Outputs'!B22)^(1/(2025-2018))-1</f>
        <v>4.6263430610071099E-2</v>
      </c>
      <c r="F9" s="54">
        <f t="shared" si="2"/>
        <v>2023</v>
      </c>
      <c r="G9" s="63">
        <f t="shared" si="6"/>
        <v>70607.763148732382</v>
      </c>
      <c r="H9" s="62">
        <f t="shared" si="7"/>
        <v>4.6263430610071099E-2</v>
      </c>
      <c r="I9" s="54">
        <f>IF(AND(F9&gt;='Inputs &amp; Outputs'!B$13,F9&lt;'Inputs &amp; Outputs'!B$13+'Inputs &amp; Outputs'!B$19),1,0)</f>
        <v>1</v>
      </c>
      <c r="J9" s="55">
        <f>I9*'Inputs &amp; Outputs'!B$16*'Benefit Calculations'!G9*('Benefit Calculations'!C$4-'Benefit Calculations'!C$5)</f>
        <v>638.73728604104952</v>
      </c>
      <c r="K9" s="71">
        <f t="shared" si="3"/>
        <v>0.1830628564554411</v>
      </c>
      <c r="L9" s="56">
        <f>K9*'Assumed Values'!$C$8</f>
        <v>1374.4359262674518</v>
      </c>
      <c r="M9" s="57">
        <f t="shared" si="0"/>
        <v>979.95382001452731</v>
      </c>
      <c r="N9" s="55">
        <f>I9*'Inputs &amp; Outputs'!B$16*'Benefit Calculations'!G9*('Benefit Calculations'!D$4-'Benefit Calculations'!D$5)</f>
        <v>138.0478680689657</v>
      </c>
      <c r="O9" s="71">
        <f t="shared" si="4"/>
        <v>3.956468114288951E-2</v>
      </c>
      <c r="P9" s="56">
        <f>ABS(O9*'Assumed Values'!$C$7)</f>
        <v>75.370717577204516</v>
      </c>
      <c r="Q9" s="57">
        <f t="shared" si="1"/>
        <v>53.738279970313613</v>
      </c>
      <c r="T9" s="68">
        <f t="shared" si="5"/>
        <v>0.16607169437067287</v>
      </c>
      <c r="U9" s="69">
        <f>T9*'Assumed Values'!$D$8</f>
        <v>0</v>
      </c>
    </row>
    <row r="10" spans="2:21" x14ac:dyDescent="0.25">
      <c r="B10" s="15" t="s">
        <v>97</v>
      </c>
      <c r="C10" s="53">
        <f>('Inputs &amp; Outputs'!B24/'Inputs &amp; Outputs'!B23)^(1/(2045-2020))-1</f>
        <v>2.1160121470222393E-2</v>
      </c>
      <c r="F10" s="54">
        <f t="shared" si="2"/>
        <v>2024</v>
      </c>
      <c r="G10" s="63">
        <f t="shared" si="6"/>
        <v>73874.320499696099</v>
      </c>
      <c r="H10" s="62">
        <f t="shared" si="7"/>
        <v>4.6263430610071099E-2</v>
      </c>
      <c r="I10" s="54">
        <f>IF(AND(F10&gt;='Inputs &amp; Outputs'!B$13,F10&lt;'Inputs &amp; Outputs'!B$13+'Inputs &amp; Outputs'!B$19),1,0)</f>
        <v>1</v>
      </c>
      <c r="J10" s="55">
        <f>I10*'Inputs &amp; Outputs'!B$16*'Benefit Calculations'!G10*('Benefit Calculations'!C$4-'Benefit Calculations'!C$5)</f>
        <v>668.28746415187481</v>
      </c>
      <c r="K10" s="71">
        <f t="shared" si="3"/>
        <v>0.1915319722123488</v>
      </c>
      <c r="L10" s="56">
        <f>K10*'Assumed Values'!$C$8</f>
        <v>1438.0220473703148</v>
      </c>
      <c r="M10" s="57">
        <f t="shared" si="0"/>
        <v>958.21480894190984</v>
      </c>
      <c r="N10" s="55">
        <f>I10*'Inputs &amp; Outputs'!B$16*'Benefit Calculations'!G10*('Benefit Calculations'!D$4-'Benefit Calculations'!D$5)</f>
        <v>144.43443603424254</v>
      </c>
      <c r="O10" s="71">
        <f t="shared" si="4"/>
        <v>4.1395079023553168E-2</v>
      </c>
      <c r="P10" s="56">
        <f>ABS(O10*'Assumed Values'!$C$7)</f>
        <v>78.857625539868778</v>
      </c>
      <c r="Q10" s="57">
        <f t="shared" si="1"/>
        <v>52.546165567125975</v>
      </c>
      <c r="T10" s="68">
        <f t="shared" si="5"/>
        <v>0.17375474067948743</v>
      </c>
      <c r="U10" s="69">
        <f>T10*'Assumed Values'!$D$8</f>
        <v>0</v>
      </c>
    </row>
    <row r="11" spans="2:21" x14ac:dyDescent="0.25">
      <c r="B11" s="15" t="s">
        <v>98</v>
      </c>
      <c r="C11" s="53">
        <f>('Inputs &amp; Outputs'!B24/'Inputs &amp; Outputs'!B22)^(1/(2045-2018))-1</f>
        <v>3.16024172323357E-2</v>
      </c>
      <c r="F11" s="54">
        <f t="shared" si="2"/>
        <v>2025</v>
      </c>
      <c r="G11" s="63">
        <f>'Inputs &amp; Outputs'!$B$23</f>
        <v>77292</v>
      </c>
      <c r="H11" s="62">
        <f t="shared" si="7"/>
        <v>4.6263430610071099E-2</v>
      </c>
      <c r="I11" s="54">
        <f>IF(AND(F11&gt;='Inputs &amp; Outputs'!B$13,F11&lt;'Inputs &amp; Outputs'!B$13+'Inputs &amp; Outputs'!B$19),1,0)</f>
        <v>1</v>
      </c>
      <c r="J11" s="55">
        <f>I11*'Inputs &amp; Outputs'!B$16*'Benefit Calculations'!G11*('Benefit Calculations'!C$4-'Benefit Calculations'!C$5)</f>
        <v>699.20473487724598</v>
      </c>
      <c r="K11" s="71">
        <f t="shared" si="3"/>
        <v>0.20039289831840504</v>
      </c>
      <c r="L11" s="56">
        <f>K11*'Assumed Values'!$C$8</f>
        <v>1504.5498805745851</v>
      </c>
      <c r="M11" s="57">
        <f t="shared" si="0"/>
        <v>936.95804978031526</v>
      </c>
      <c r="N11" s="55">
        <f>I11*'Inputs &amp; Outputs'!B$16*'Benefit Calculations'!G11*('Benefit Calculations'!D$4-'Benefit Calculations'!D$5)</f>
        <v>151.11646854341757</v>
      </c>
      <c r="O11" s="71">
        <f t="shared" si="4"/>
        <v>4.3310157389557756E-2</v>
      </c>
      <c r="P11" s="56">
        <f>ABS(O11*'Assumed Values'!$C$7)</f>
        <v>82.505849827107525</v>
      </c>
      <c r="Q11" s="57">
        <f t="shared" si="1"/>
        <v>51.380496683800047</v>
      </c>
      <c r="T11" s="68">
        <f t="shared" si="5"/>
        <v>0.18179323106808395</v>
      </c>
      <c r="U11" s="69">
        <f>T11*'Assumed Values'!$D$8</f>
        <v>0</v>
      </c>
    </row>
    <row r="12" spans="2:21" x14ac:dyDescent="0.25">
      <c r="C12" s="38"/>
      <c r="F12" s="54">
        <f t="shared" si="2"/>
        <v>2026</v>
      </c>
      <c r="G12" s="63">
        <f t="shared" si="6"/>
        <v>78927.508108676426</v>
      </c>
      <c r="H12" s="62">
        <f>$C$10</f>
        <v>2.1160121470222393E-2</v>
      </c>
      <c r="I12" s="54">
        <f>IF(AND(F12&gt;='Inputs &amp; Outputs'!B$13,F12&lt;'Inputs &amp; Outputs'!B$13+'Inputs &amp; Outputs'!B$19),1,0)</f>
        <v>1</v>
      </c>
      <c r="J12" s="55">
        <f>I12*'Inputs &amp; Outputs'!B$16*'Benefit Calculations'!G12*('Benefit Calculations'!C$4-'Benefit Calculations'!C$5)</f>
        <v>713.99999199980311</v>
      </c>
      <c r="K12" s="71">
        <f t="shared" si="3"/>
        <v>0.2046332363885924</v>
      </c>
      <c r="L12" s="56">
        <f>K12*'Assumed Values'!$C$8</f>
        <v>1536.3863388055518</v>
      </c>
      <c r="M12" s="57">
        <f t="shared" si="0"/>
        <v>894.19083731417697</v>
      </c>
      <c r="N12" s="55">
        <f>I12*'Inputs &amp; Outputs'!B$16*'Benefit Calculations'!G12*('Benefit Calculations'!D$4-'Benefit Calculations'!D$5)</f>
        <v>154.31411137394733</v>
      </c>
      <c r="O12" s="71">
        <f t="shared" si="4"/>
        <v>4.4226605580815252E-2</v>
      </c>
      <c r="P12" s="56">
        <f>ABS(O12*'Assumed Values'!$C$7)</f>
        <v>84.251683631453062</v>
      </c>
      <c r="Q12" s="57">
        <f t="shared" si="1"/>
        <v>49.035246948438903</v>
      </c>
      <c r="T12" s="68">
        <f t="shared" si="5"/>
        <v>0.18563999791994881</v>
      </c>
      <c r="U12" s="69">
        <f>T12*'Assumed Values'!$D$8</f>
        <v>0</v>
      </c>
    </row>
    <row r="13" spans="2:21" x14ac:dyDescent="0.25">
      <c r="C13" s="38"/>
      <c r="F13" s="54">
        <f t="shared" si="2"/>
        <v>2027</v>
      </c>
      <c r="G13" s="63">
        <f t="shared" si="6"/>
        <v>80597.623767597979</v>
      </c>
      <c r="H13" s="62">
        <f t="shared" ref="H13:H36" si="8">$C$10</f>
        <v>2.1160121470222393E-2</v>
      </c>
      <c r="I13" s="54">
        <f>IF(AND(F13&gt;='Inputs &amp; Outputs'!B$13,F13&lt;'Inputs &amp; Outputs'!B$13+'Inputs &amp; Outputs'!B$19),1,0)</f>
        <v>1</v>
      </c>
      <c r="J13" s="55">
        <f>I13*'Inputs &amp; Outputs'!B$16*'Benefit Calculations'!G13*('Benefit Calculations'!C$4-'Benefit Calculations'!C$5)</f>
        <v>729.10831856025686</v>
      </c>
      <c r="K13" s="71">
        <f t="shared" si="3"/>
        <v>0.20896330052741979</v>
      </c>
      <c r="L13" s="56">
        <f>K13*'Assumed Values'!$C$8</f>
        <v>1568.8964603598679</v>
      </c>
      <c r="M13" s="57">
        <f t="shared" si="0"/>
        <v>853.37572341056534</v>
      </c>
      <c r="N13" s="55">
        <f>I13*'Inputs &amp; Outputs'!B$16*'Benefit Calculations'!G13*('Benefit Calculations'!D$4-'Benefit Calculations'!D$5)</f>
        <v>157.5794167151895</v>
      </c>
      <c r="O13" s="71">
        <f t="shared" si="4"/>
        <v>4.5162445927120924E-2</v>
      </c>
      <c r="P13" s="56">
        <f>ABS(O13*'Assumed Values'!$C$7)</f>
        <v>86.034459491165364</v>
      </c>
      <c r="Q13" s="57">
        <f t="shared" si="1"/>
        <v>46.797045542233853</v>
      </c>
      <c r="T13" s="68">
        <f t="shared" si="5"/>
        <v>0.18956816282566677</v>
      </c>
      <c r="U13" s="69">
        <f>T13*'Assumed Values'!$D$8</f>
        <v>0</v>
      </c>
    </row>
    <row r="14" spans="2:21" x14ac:dyDescent="0.25">
      <c r="C14" s="38"/>
      <c r="F14" s="54">
        <f t="shared" si="2"/>
        <v>2028</v>
      </c>
      <c r="G14" s="63">
        <f t="shared" si="6"/>
        <v>82303.079276731631</v>
      </c>
      <c r="H14" s="62">
        <f t="shared" si="8"/>
        <v>2.1160121470222393E-2</v>
      </c>
      <c r="I14" s="54">
        <f>IF(AND(F14&gt;='Inputs &amp; Outputs'!B$13,F14&lt;'Inputs &amp; Outputs'!B$13+'Inputs &amp; Outputs'!B$19),1,0)</f>
        <v>1</v>
      </c>
      <c r="J14" s="55">
        <f>I14*'Inputs &amp; Outputs'!B$16*'Benefit Calculations'!G14*('Benefit Calculations'!C$4-'Benefit Calculations'!C$5)</f>
        <v>744.53633914594138</v>
      </c>
      <c r="K14" s="71">
        <f t="shared" si="3"/>
        <v>0.21338498934939851</v>
      </c>
      <c r="L14" s="56">
        <f>K14*'Assumed Values'!$C$8</f>
        <v>1602.094500035284</v>
      </c>
      <c r="M14" s="57">
        <f t="shared" si="0"/>
        <v>814.42360502586121</v>
      </c>
      <c r="N14" s="55">
        <f>I14*'Inputs &amp; Outputs'!B$16*'Benefit Calculations'!G14*('Benefit Calculations'!D$4-'Benefit Calculations'!D$5)</f>
        <v>160.91381631408967</v>
      </c>
      <c r="O14" s="71">
        <f t="shared" si="4"/>
        <v>4.6118088768831146E-2</v>
      </c>
      <c r="P14" s="56">
        <f>ABS(O14*'Assumed Values'!$C$7)</f>
        <v>87.854959104623333</v>
      </c>
      <c r="Q14" s="57">
        <f t="shared" si="1"/>
        <v>44.661006271359852</v>
      </c>
      <c r="T14" s="68">
        <f t="shared" si="5"/>
        <v>0.19357944817794476</v>
      </c>
      <c r="U14" s="69">
        <f>T14*'Assumed Values'!$D$8</f>
        <v>0</v>
      </c>
    </row>
    <row r="15" spans="2:21" x14ac:dyDescent="0.25">
      <c r="C15" s="1"/>
      <c r="F15" s="54">
        <f t="shared" si="2"/>
        <v>2029</v>
      </c>
      <c r="G15" s="63">
        <f t="shared" si="6"/>
        <v>84044.622431600612</v>
      </c>
      <c r="H15" s="62">
        <f t="shared" si="8"/>
        <v>2.1160121470222393E-2</v>
      </c>
      <c r="I15" s="54">
        <f>IF(AND(F15&gt;='Inputs &amp; Outputs'!B$13,F15&lt;'Inputs &amp; Outputs'!B$13+'Inputs &amp; Outputs'!B$19),1,0)</f>
        <v>1</v>
      </c>
      <c r="J15" s="55">
        <f>I15*'Inputs &amp; Outputs'!B$16*'Benefit Calculations'!G15*('Benefit Calculations'!C$4-'Benefit Calculations'!C$5)</f>
        <v>760.29081852126421</v>
      </c>
      <c r="K15" s="71">
        <f t="shared" si="3"/>
        <v>0.21790024164395394</v>
      </c>
      <c r="L15" s="56">
        <f>K15*'Assumed Values'!$C$8</f>
        <v>1635.9950142628061</v>
      </c>
      <c r="M15" s="57">
        <f t="shared" si="0"/>
        <v>777.24944620226631</v>
      </c>
      <c r="N15" s="55">
        <f>I15*'Inputs &amp; Outputs'!B$16*'Benefit Calculations'!G15*('Benefit Calculations'!D$4-'Benefit Calculations'!D$5)</f>
        <v>164.31877221353287</v>
      </c>
      <c r="O15" s="71">
        <f t="shared" si="4"/>
        <v>4.7093953129154112E-2</v>
      </c>
      <c r="P15" s="56">
        <f>ABS(O15*'Assumed Values'!$C$7)</f>
        <v>89.713980711038587</v>
      </c>
      <c r="Q15" s="57">
        <f t="shared" si="1"/>
        <v>42.622465971069332</v>
      </c>
      <c r="T15" s="68">
        <f t="shared" si="5"/>
        <v>0.1976756128155287</v>
      </c>
      <c r="U15" s="69">
        <f>T15*'Assumed Values'!$D$8</f>
        <v>0</v>
      </c>
    </row>
    <row r="16" spans="2:21" x14ac:dyDescent="0.25">
      <c r="C16" s="1"/>
      <c r="F16" s="54">
        <f t="shared" si="2"/>
        <v>2030</v>
      </c>
      <c r="G16" s="63">
        <f t="shared" si="6"/>
        <v>85823.016851172259</v>
      </c>
      <c r="H16" s="62">
        <f t="shared" si="8"/>
        <v>2.1160121470222393E-2</v>
      </c>
      <c r="I16" s="54">
        <f>IF(AND(F16&gt;='Inputs &amp; Outputs'!B$13,F16&lt;'Inputs &amp; Outputs'!B$13+'Inputs &amp; Outputs'!B$19),1,0)</f>
        <v>1</v>
      </c>
      <c r="J16" s="55">
        <f>I16*'Inputs &amp; Outputs'!B$16*'Benefit Calculations'!G16*('Benefit Calculations'!C$4-'Benefit Calculations'!C$5)</f>
        <v>776.37866459386885</v>
      </c>
      <c r="K16" s="71">
        <f t="shared" si="3"/>
        <v>0.22251103722553076</v>
      </c>
      <c r="L16" s="56">
        <f>K16*'Assumed Values'!$C$8</f>
        <v>1670.612867489285</v>
      </c>
      <c r="M16" s="57">
        <f t="shared" si="0"/>
        <v>741.77209242670028</v>
      </c>
      <c r="N16" s="55">
        <f>I16*'Inputs &amp; Outputs'!B$16*'Benefit Calculations'!G16*('Benefit Calculations'!D$4-'Benefit Calculations'!D$5)</f>
        <v>167.79577739340903</v>
      </c>
      <c r="O16" s="71">
        <f t="shared" si="4"/>
        <v>4.809046689787997E-2</v>
      </c>
      <c r="P16" s="56">
        <f>ABS(O16*'Assumed Values'!$C$7)</f>
        <v>91.612339440461341</v>
      </c>
      <c r="Q16" s="57">
        <f t="shared" si="1"/>
        <v>40.676974325586528</v>
      </c>
      <c r="T16" s="68">
        <f t="shared" si="5"/>
        <v>0.2018584527944059</v>
      </c>
      <c r="U16" s="69">
        <f>T16*'Assumed Values'!$D$8</f>
        <v>0</v>
      </c>
    </row>
    <row r="17" spans="3:21" x14ac:dyDescent="0.25">
      <c r="C17" s="1"/>
      <c r="F17" s="54">
        <f t="shared" si="2"/>
        <v>2031</v>
      </c>
      <c r="G17" s="63">
        <f t="shared" si="6"/>
        <v>87639.042312684003</v>
      </c>
      <c r="H17" s="62">
        <f t="shared" si="8"/>
        <v>2.1160121470222393E-2</v>
      </c>
      <c r="I17" s="54">
        <f>IF(AND(F17&gt;='Inputs &amp; Outputs'!B$13,F17&lt;'Inputs &amp; Outputs'!B$13+'Inputs &amp; Outputs'!B$19),1,0)</f>
        <v>1</v>
      </c>
      <c r="J17" s="55">
        <f>I17*'Inputs &amp; Outputs'!B$16*'Benefit Calculations'!G17*('Benefit Calculations'!C$4-'Benefit Calculations'!C$5)</f>
        <v>792.80693144356405</v>
      </c>
      <c r="K17" s="71">
        <f t="shared" si="3"/>
        <v>0.22721939780168812</v>
      </c>
      <c r="L17" s="56">
        <f>K17*'Assumed Values'!$C$8</f>
        <v>1705.9632386950743</v>
      </c>
      <c r="M17" s="57">
        <f t="shared" si="0"/>
        <v>707.91409346324303</v>
      </c>
      <c r="N17" s="55">
        <f>I17*'Inputs &amp; Outputs'!B$16*'Benefit Calculations'!G17*('Benefit Calculations'!D$4-'Benefit Calculations'!D$5)</f>
        <v>171.34635642524393</v>
      </c>
      <c r="O17" s="71">
        <f t="shared" si="4"/>
        <v>4.9108067018998815E-2</v>
      </c>
      <c r="P17" s="56">
        <f>ABS(O17*'Assumed Values'!$C$7)</f>
        <v>93.550867671192748</v>
      </c>
      <c r="Q17" s="57">
        <f t="shared" si="1"/>
        <v>38.820284152670141</v>
      </c>
      <c r="T17" s="68">
        <f t="shared" si="5"/>
        <v>0.20612980217532664</v>
      </c>
      <c r="U17" s="69">
        <f>T17*'Assumed Values'!$D$8</f>
        <v>0</v>
      </c>
    </row>
    <row r="18" spans="3:21" x14ac:dyDescent="0.25">
      <c r="F18" s="54">
        <f t="shared" si="2"/>
        <v>2032</v>
      </c>
      <c r="G18" s="63">
        <f t="shared" si="6"/>
        <v>89493.49509355436</v>
      </c>
      <c r="H18" s="62">
        <f t="shared" si="8"/>
        <v>2.1160121470222393E-2</v>
      </c>
      <c r="I18" s="54">
        <f>IF(AND(F18&gt;='Inputs &amp; Outputs'!B$13,F18&lt;'Inputs &amp; Outputs'!B$13+'Inputs &amp; Outputs'!B$19),1,0)</f>
        <v>1</v>
      </c>
      <c r="J18" s="55">
        <f>I18*'Inputs &amp; Outputs'!B$16*'Benefit Calculations'!G18*('Benefit Calculations'!C$4-'Benefit Calculations'!C$5)</f>
        <v>809.58282241534425</v>
      </c>
      <c r="K18" s="71">
        <f t="shared" si="3"/>
        <v>0.23202738785956267</v>
      </c>
      <c r="L18" s="56">
        <f>K18*'Assumed Values'!$C$8</f>
        <v>1742.0616280495965</v>
      </c>
      <c r="M18" s="57">
        <f t="shared" si="0"/>
        <v>675.60153427234377</v>
      </c>
      <c r="N18" s="55">
        <f>I18*'Inputs &amp; Outputs'!B$16*'Benefit Calculations'!G18*('Benefit Calculations'!D$4-'Benefit Calculations'!D$5)</f>
        <v>174.97206614068213</v>
      </c>
      <c r="O18" s="71">
        <f t="shared" si="4"/>
        <v>5.014719968228866E-2</v>
      </c>
      <c r="P18" s="56">
        <f>ABS(O18*'Assumed Values'!$C$7)</f>
        <v>95.530415394759899</v>
      </c>
      <c r="Q18" s="57">
        <f t="shared" si="1"/>
        <v>37.048342131634762</v>
      </c>
      <c r="T18" s="68">
        <f t="shared" si="5"/>
        <v>0.21049153382798952</v>
      </c>
      <c r="U18" s="69">
        <f>T18*'Assumed Values'!$D$8</f>
        <v>0</v>
      </c>
    </row>
    <row r="19" spans="3:21" x14ac:dyDescent="0.25">
      <c r="F19" s="54">
        <f t="shared" si="2"/>
        <v>2033</v>
      </c>
      <c r="G19" s="63">
        <f t="shared" si="6"/>
        <v>91387.188320528716</v>
      </c>
      <c r="H19" s="62">
        <f t="shared" si="8"/>
        <v>2.1160121470222393E-2</v>
      </c>
      <c r="I19" s="54">
        <f>IF(AND(F19&gt;='Inputs &amp; Outputs'!B$13,F19&lt;'Inputs &amp; Outputs'!B$13+'Inputs &amp; Outputs'!B$19),1,0)</f>
        <v>1</v>
      </c>
      <c r="J19" s="55">
        <f>I19*'Inputs &amp; Outputs'!B$16*'Benefit Calculations'!G19*('Benefit Calculations'!C$4-'Benefit Calculations'!C$5)</f>
        <v>826.7136932778584</v>
      </c>
      <c r="K19" s="71">
        <f t="shared" si="3"/>
        <v>0.23693711557108943</v>
      </c>
      <c r="L19" s="56">
        <f>K19*'Assumed Values'!$C$8</f>
        <v>1778.9238637077394</v>
      </c>
      <c r="M19" s="57">
        <f t="shared" si="0"/>
        <v>644.76387364767766</v>
      </c>
      <c r="N19" s="55">
        <f>I19*'Inputs &amp; Outputs'!B$16*'Benefit Calculations'!G19*('Benefit Calculations'!D$4-'Benefit Calculations'!D$5)</f>
        <v>178.67449631411475</v>
      </c>
      <c r="O19" s="71">
        <f t="shared" si="4"/>
        <v>5.1208320518957379E-2</v>
      </c>
      <c r="P19" s="56">
        <f>ABS(O19*'Assumed Values'!$C$7)</f>
        <v>97.551850588613803</v>
      </c>
      <c r="Q19" s="57">
        <f t="shared" si="1"/>
        <v>35.357279954589252</v>
      </c>
      <c r="T19" s="68">
        <f t="shared" si="5"/>
        <v>0.21494556025224318</v>
      </c>
      <c r="U19" s="69">
        <f>T19*'Assumed Values'!$D$8</f>
        <v>0</v>
      </c>
    </row>
    <row r="20" spans="3:21" x14ac:dyDescent="0.25">
      <c r="F20" s="54">
        <f t="shared" si="2"/>
        <v>2034</v>
      </c>
      <c r="G20" s="63">
        <f t="shared" si="6"/>
        <v>93320.952326213199</v>
      </c>
      <c r="H20" s="62">
        <f t="shared" si="8"/>
        <v>2.1160121470222393E-2</v>
      </c>
      <c r="I20" s="54">
        <f>IF(AND(F20&gt;='Inputs &amp; Outputs'!B$13,F20&lt;'Inputs &amp; Outputs'!B$13+'Inputs &amp; Outputs'!B$19),1,0)</f>
        <v>1</v>
      </c>
      <c r="J20" s="55">
        <f>I20*'Inputs &amp; Outputs'!B$16*'Benefit Calculations'!G20*('Benefit Calculations'!C$4-'Benefit Calculations'!C$5)</f>
        <v>844.20705544871419</v>
      </c>
      <c r="K20" s="71">
        <f t="shared" si="3"/>
        <v>0.24195073371737782</v>
      </c>
      <c r="L20" s="56">
        <f>K20*'Assumed Values'!$C$8</f>
        <v>1816.5661087500728</v>
      </c>
      <c r="M20" s="57">
        <f t="shared" si="0"/>
        <v>615.33379021838675</v>
      </c>
      <c r="N20" s="55">
        <f>I20*'Inputs &amp; Outputs'!B$16*'Benefit Calculations'!G20*('Benefit Calculations'!D$4-'Benefit Calculations'!D$5)</f>
        <v>182.45527035975223</v>
      </c>
      <c r="O20" s="71">
        <f t="shared" si="4"/>
        <v>5.2291894801424606E-2</v>
      </c>
      <c r="P20" s="56">
        <f>ABS(O20*'Assumed Values'!$C$7)</f>
        <v>99.616059596713868</v>
      </c>
      <c r="Q20" s="57">
        <f t="shared" si="1"/>
        <v>33.743405881574795</v>
      </c>
      <c r="T20" s="68">
        <f t="shared" si="5"/>
        <v>0.2194938344166657</v>
      </c>
      <c r="U20" s="69">
        <f>T20*'Assumed Values'!$D$8</f>
        <v>0</v>
      </c>
    </row>
    <row r="21" spans="3:21" x14ac:dyDescent="0.25">
      <c r="F21" s="54">
        <f t="shared" si="2"/>
        <v>2035</v>
      </c>
      <c r="G21" s="63">
        <f t="shared" si="6"/>
        <v>95295.6350131527</v>
      </c>
      <c r="H21" s="62">
        <f t="shared" si="8"/>
        <v>2.1160121470222393E-2</v>
      </c>
      <c r="I21" s="54">
        <f>IF(AND(F21&gt;='Inputs &amp; Outputs'!B$13,F21&lt;'Inputs &amp; Outputs'!B$13+'Inputs &amp; Outputs'!B$19),1,0)</f>
        <v>1</v>
      </c>
      <c r="J21" s="55">
        <f>I21*'Inputs &amp; Outputs'!B$16*'Benefit Calculations'!G21*('Benefit Calculations'!C$4-'Benefit Calculations'!C$5)</f>
        <v>862.0705792880276</v>
      </c>
      <c r="K21" s="71">
        <f t="shared" si="3"/>
        <v>0.24707044063264691</v>
      </c>
      <c r="L21" s="56">
        <f>K21*'Assumed Values'!$C$8</f>
        <v>1855.004868269913</v>
      </c>
      <c r="M21" s="57">
        <f t="shared" si="0"/>
        <v>587.24703548050468</v>
      </c>
      <c r="N21" s="55">
        <f>I21*'Inputs &amp; Outputs'!B$16*'Benefit Calculations'!G21*('Benefit Calculations'!D$4-'Benefit Calculations'!D$5)</f>
        <v>186.31604604344685</v>
      </c>
      <c r="O21" s="71">
        <f t="shared" si="4"/>
        <v>5.3398397647330835E-2</v>
      </c>
      <c r="P21" s="56">
        <f>ABS(O21*'Assumed Values'!$C$7)</f>
        <v>101.72394751816525</v>
      </c>
      <c r="Q21" s="57">
        <f t="shared" si="1"/>
        <v>32.203196681166297</v>
      </c>
      <c r="T21" s="68">
        <f t="shared" si="5"/>
        <v>0.22413835061488716</v>
      </c>
      <c r="U21" s="69">
        <f>T21*'Assumed Values'!$D$8</f>
        <v>0</v>
      </c>
    </row>
    <row r="22" spans="3:21" x14ac:dyDescent="0.25">
      <c r="F22" s="54">
        <f t="shared" si="2"/>
        <v>2036</v>
      </c>
      <c r="G22" s="63">
        <f t="shared" si="6"/>
        <v>97312.102225612995</v>
      </c>
      <c r="H22" s="62">
        <f t="shared" si="8"/>
        <v>2.1160121470222393E-2</v>
      </c>
      <c r="I22" s="54">
        <f>IF(AND(F22&gt;='Inputs &amp; Outputs'!B$13,F22&lt;'Inputs &amp; Outputs'!B$13+'Inputs &amp; Outputs'!B$19),1,0)</f>
        <v>1</v>
      </c>
      <c r="J22" s="55">
        <f>I22*'Inputs &amp; Outputs'!B$16*'Benefit Calculations'!G22*('Benefit Calculations'!C$4-'Benefit Calculations'!C$5)</f>
        <v>880.31209746166735</v>
      </c>
      <c r="K22" s="71">
        <f t="shared" si="3"/>
        <v>0.25229848116813514</v>
      </c>
      <c r="L22" s="56">
        <f>K22*'Assumed Values'!$C$8</f>
        <v>1894.2569966103586</v>
      </c>
      <c r="M22" s="57">
        <f t="shared" si="0"/>
        <v>560.44229353672915</v>
      </c>
      <c r="N22" s="55">
        <f>I22*'Inputs &amp; Outputs'!B$16*'Benefit Calculations'!G22*('Benefit Calculations'!D$4-'Benefit Calculations'!D$5)</f>
        <v>190.25851620957775</v>
      </c>
      <c r="O22" s="71">
        <f t="shared" si="4"/>
        <v>5.4528314227863597E-2</v>
      </c>
      <c r="P22" s="56">
        <f>ABS(O22*'Assumed Values'!$C$7)</f>
        <v>103.87643860408015</v>
      </c>
      <c r="Q22" s="57">
        <f t="shared" si="1"/>
        <v>30.733289938943209</v>
      </c>
      <c r="T22" s="68">
        <f t="shared" si="5"/>
        <v>0.22888114534003351</v>
      </c>
      <c r="U22" s="69">
        <f>T22*'Assumed Values'!$D$8</f>
        <v>0</v>
      </c>
    </row>
    <row r="23" spans="3:21" x14ac:dyDescent="0.25">
      <c r="F23" s="54">
        <f t="shared" si="2"/>
        <v>2037</v>
      </c>
      <c r="G23" s="63">
        <f t="shared" si="6"/>
        <v>99371.238129229663</v>
      </c>
      <c r="H23" s="62">
        <f t="shared" si="8"/>
        <v>2.1160121470222393E-2</v>
      </c>
      <c r="I23" s="54">
        <f>IF(AND(F23&gt;='Inputs &amp; Outputs'!B$13,F23&lt;'Inputs &amp; Outputs'!B$13+'Inputs &amp; Outputs'!B$19),1,0)</f>
        <v>1</v>
      </c>
      <c r="J23" s="55">
        <f>I23*'Inputs &amp; Outputs'!B$16*'Benefit Calculations'!G23*('Benefit Calculations'!C$4-'Benefit Calculations'!C$5)</f>
        <v>898.93960837566249</v>
      </c>
      <c r="K23" s="71">
        <f t="shared" si="3"/>
        <v>0.2576371476764055</v>
      </c>
      <c r="L23" s="56">
        <f>K23*'Assumed Values'!$C$8</f>
        <v>1934.3397047544524</v>
      </c>
      <c r="M23" s="57">
        <f t="shared" si="0"/>
        <v>534.86104723833307</v>
      </c>
      <c r="N23" s="55">
        <f>I23*'Inputs &amp; Outputs'!B$16*'Benefit Calculations'!G23*('Benefit Calculations'!D$4-'Benefit Calculations'!D$5)</f>
        <v>194.28440952331667</v>
      </c>
      <c r="O23" s="71">
        <f t="shared" si="4"/>
        <v>5.5682139980491652E-2</v>
      </c>
      <c r="P23" s="56">
        <f>ABS(O23*'Assumed Values'!$C$7)</f>
        <v>106.0744766628366</v>
      </c>
      <c r="Q23" s="57">
        <f t="shared" si="1"/>
        <v>29.330476717038145</v>
      </c>
      <c r="T23" s="68">
        <f t="shared" si="5"/>
        <v>0.23372429817767226</v>
      </c>
      <c r="U23" s="69">
        <f>T23*'Assumed Values'!$D$8</f>
        <v>0</v>
      </c>
    </row>
    <row r="24" spans="3:21" x14ac:dyDescent="0.25">
      <c r="F24" s="54">
        <f t="shared" si="2"/>
        <v>2038</v>
      </c>
      <c r="G24" s="63">
        <f t="shared" si="6"/>
        <v>101473.94559869055</v>
      </c>
      <c r="H24" s="62">
        <f t="shared" si="8"/>
        <v>2.1160121470222393E-2</v>
      </c>
      <c r="I24" s="54">
        <f>IF(AND(F24&gt;='Inputs &amp; Outputs'!B$13,F24&lt;'Inputs &amp; Outputs'!B$13+'Inputs &amp; Outputs'!B$19),1,0)</f>
        <v>1</v>
      </c>
      <c r="J24" s="55">
        <f>I24*'Inputs &amp; Outputs'!B$16*'Benefit Calculations'!G24*('Benefit Calculations'!C$4-'Benefit Calculations'!C$5)</f>
        <v>917.96127968328562</v>
      </c>
      <c r="K24" s="71">
        <f t="shared" si="3"/>
        <v>0.26308878101647987</v>
      </c>
      <c r="L24" s="56">
        <f>K24*'Assumed Values'!$C$8</f>
        <v>1975.2705678717309</v>
      </c>
      <c r="M24" s="57">
        <f t="shared" si="0"/>
        <v>510.44745043699686</v>
      </c>
      <c r="N24" s="55">
        <f>I24*'Inputs &amp; Outputs'!B$16*'Benefit Calculations'!G24*('Benefit Calculations'!D$4-'Benefit Calculations'!D$5)</f>
        <v>198.39549122860049</v>
      </c>
      <c r="O24" s="71">
        <f t="shared" si="4"/>
        <v>5.6860380826200776E-2</v>
      </c>
      <c r="P24" s="56">
        <f>ABS(O24*'Assumed Values'!$C$7)</f>
        <v>108.31902547391248</v>
      </c>
      <c r="Q24" s="57">
        <f t="shared" si="1"/>
        <v>27.991694548738504</v>
      </c>
      <c r="T24" s="68">
        <f t="shared" si="5"/>
        <v>0.23866993271765427</v>
      </c>
      <c r="U24" s="69">
        <f>T24*'Assumed Values'!$D$8</f>
        <v>0</v>
      </c>
    </row>
    <row r="25" spans="3:21" x14ac:dyDescent="0.25">
      <c r="F25" s="54">
        <f t="shared" si="2"/>
        <v>2039</v>
      </c>
      <c r="G25" s="63">
        <f t="shared" si="6"/>
        <v>103621.14661362159</v>
      </c>
      <c r="H25" s="62">
        <f t="shared" si="8"/>
        <v>2.1160121470222393E-2</v>
      </c>
      <c r="I25" s="54">
        <f>IF(AND(F25&gt;='Inputs &amp; Outputs'!B$13,F25&lt;'Inputs &amp; Outputs'!B$13+'Inputs &amp; Outputs'!B$19),1,0)</f>
        <v>1</v>
      </c>
      <c r="J25" s="55">
        <f>I25*'Inputs &amp; Outputs'!B$16*'Benefit Calculations'!G25*('Benefit Calculations'!C$4-'Benefit Calculations'!C$5)</f>
        <v>937.38545186634474</v>
      </c>
      <c r="K25" s="71">
        <f t="shared" si="3"/>
        <v>0.26865577158024129</v>
      </c>
      <c r="L25" s="56">
        <f>K25*'Assumed Values'!$C$8</f>
        <v>2017.0675330244517</v>
      </c>
      <c r="M25" s="57">
        <f t="shared" si="0"/>
        <v>487.14820606767194</v>
      </c>
      <c r="N25" s="55">
        <f>I25*'Inputs &amp; Outputs'!B$16*'Benefit Calculations'!G25*('Benefit Calculations'!D$4-'Benefit Calculations'!D$5)</f>
        <v>202.59356392214212</v>
      </c>
      <c r="O25" s="71">
        <f t="shared" si="4"/>
        <v>5.8063553391326288E-2</v>
      </c>
      <c r="P25" s="56">
        <f>ABS(O25*'Assumed Values'!$C$7)</f>
        <v>110.61106921047657</v>
      </c>
      <c r="Q25" s="57">
        <f t="shared" si="1"/>
        <v>26.714020752847823</v>
      </c>
      <c r="T25" s="68">
        <f t="shared" si="5"/>
        <v>0.24372021748524964</v>
      </c>
      <c r="U25" s="69">
        <f>T25*'Assumed Values'!$D$8</f>
        <v>0</v>
      </c>
    </row>
    <row r="26" spans="3:21" x14ac:dyDescent="0.25">
      <c r="F26" s="54">
        <f t="shared" si="2"/>
        <v>2040</v>
      </c>
      <c r="G26" s="63">
        <f t="shared" si="6"/>
        <v>105813.78266284955</v>
      </c>
      <c r="H26" s="62">
        <f t="shared" si="8"/>
        <v>2.1160121470222393E-2</v>
      </c>
      <c r="I26" s="54">
        <f>IF(AND(F26&gt;='Inputs &amp; Outputs'!B$13,F26&lt;'Inputs &amp; Outputs'!B$13+'Inputs &amp; Outputs'!B$19),1,0)</f>
        <v>1</v>
      </c>
      <c r="J26" s="55">
        <f>I26*'Inputs &amp; Outputs'!B$16*'Benefit Calculations'!G26*('Benefit Calculations'!C$4-'Benefit Calculations'!C$5)</f>
        <v>957.22064189225603</v>
      </c>
      <c r="K26" s="71">
        <f t="shared" si="3"/>
        <v>0.27434056034055554</v>
      </c>
      <c r="L26" s="56">
        <f>K26*'Assumed Values'!$C$8</f>
        <v>2059.748927036891</v>
      </c>
      <c r="M26" s="57">
        <f t="shared" si="0"/>
        <v>464.91244979632228</v>
      </c>
      <c r="N26" s="55">
        <f>I26*'Inputs &amp; Outputs'!B$16*'Benefit Calculations'!G26*('Benefit Calculations'!D$4-'Benefit Calculations'!D$5)</f>
        <v>206.88046834381993</v>
      </c>
      <c r="O26" s="71">
        <f t="shared" si="4"/>
        <v>5.9292185234079503E-2</v>
      </c>
      <c r="P26" s="56">
        <f>ABS(O26*'Assumed Values'!$C$7)</f>
        <v>112.95161287092145</v>
      </c>
      <c r="Q26" s="57">
        <f t="shared" si="1"/>
        <v>25.494666053211336</v>
      </c>
      <c r="T26" s="68">
        <f t="shared" si="5"/>
        <v>0.24887736689198658</v>
      </c>
      <c r="U26" s="69">
        <f>T26*'Assumed Values'!$D$8</f>
        <v>0</v>
      </c>
    </row>
    <row r="27" spans="3:21" x14ac:dyDescent="0.25">
      <c r="F27" s="54">
        <f t="shared" si="2"/>
        <v>2041</v>
      </c>
      <c r="G27" s="63">
        <f t="shared" si="6"/>
        <v>108052.81515721916</v>
      </c>
      <c r="H27" s="62">
        <f t="shared" si="8"/>
        <v>2.1160121470222393E-2</v>
      </c>
      <c r="I27" s="54">
        <f>IF(AND(F27&gt;='Inputs &amp; Outputs'!B$13,F27&lt;'Inputs &amp; Outputs'!B$13+'Inputs &amp; Outputs'!B$19),1,0)</f>
        <v>1</v>
      </c>
      <c r="J27" s="55">
        <f>I27*'Inputs &amp; Outputs'!B$16*'Benefit Calculations'!G27*('Benefit Calculations'!C$4-'Benefit Calculations'!C$5)</f>
        <v>977.47554694850044</v>
      </c>
      <c r="K27" s="71">
        <f t="shared" si="3"/>
        <v>0.2801456399215706</v>
      </c>
      <c r="L27" s="56">
        <f>K27*'Assumed Values'!$C$8</f>
        <v>2103.333464531152</v>
      </c>
      <c r="M27" s="57">
        <f t="shared" si="0"/>
        <v>443.69163897853377</v>
      </c>
      <c r="N27" s="55">
        <f>I27*'Inputs &amp; Outputs'!B$16*'Benefit Calculations'!G27*('Benefit Calculations'!D$4-'Benefit Calculations'!D$5)</f>
        <v>211.25808418379165</v>
      </c>
      <c r="O27" s="71">
        <f t="shared" si="4"/>
        <v>6.0546815075867552E-2</v>
      </c>
      <c r="P27" s="56">
        <f>ABS(O27*'Assumed Values'!$C$7)</f>
        <v>115.34168271952768</v>
      </c>
      <c r="Q27" s="57">
        <f t="shared" si="1"/>
        <v>24.330968489476675</v>
      </c>
      <c r="T27" s="68">
        <f t="shared" si="5"/>
        <v>0.25414364220661012</v>
      </c>
      <c r="U27" s="69">
        <f>T27*'Assumed Values'!$D$8</f>
        <v>0</v>
      </c>
    </row>
    <row r="28" spans="3:21" x14ac:dyDescent="0.25">
      <c r="F28" s="54">
        <f t="shared" si="2"/>
        <v>2042</v>
      </c>
      <c r="G28" s="63">
        <f t="shared" si="6"/>
        <v>110339.2258511454</v>
      </c>
      <c r="H28" s="62">
        <f t="shared" si="8"/>
        <v>2.1160121470222393E-2</v>
      </c>
      <c r="I28" s="54">
        <f>IF(AND(F28&gt;='Inputs &amp; Outputs'!B$13,F28&lt;'Inputs &amp; Outputs'!B$13+'Inputs &amp; Outputs'!B$19),1,0)</f>
        <v>1</v>
      </c>
      <c r="J28" s="55">
        <f>I28*'Inputs &amp; Outputs'!B$16*'Benefit Calculations'!G28*('Benefit Calculations'!C$4-'Benefit Calculations'!C$5)</f>
        <v>998.15904825610255</v>
      </c>
      <c r="K28" s="71">
        <f t="shared" si="3"/>
        <v>0.28607355569166421</v>
      </c>
      <c r="L28" s="56">
        <f>K28*'Assumed Values'!$C$8</f>
        <v>2147.8402561330149</v>
      </c>
      <c r="M28" s="57">
        <f t="shared" si="0"/>
        <v>423.43944668658094</v>
      </c>
      <c r="N28" s="55">
        <f>I28*'Inputs &amp; Outputs'!B$16*'Benefit Calculations'!G28*('Benefit Calculations'!D$4-'Benefit Calculations'!D$5)</f>
        <v>215.72833090668712</v>
      </c>
      <c r="O28" s="71">
        <f t="shared" si="4"/>
        <v>6.1827993037507994E-2</v>
      </c>
      <c r="P28" s="56">
        <f>ABS(O28*'Assumed Values'!$C$7)</f>
        <v>117.78232673645273</v>
      </c>
      <c r="Q28" s="57">
        <f t="shared" si="1"/>
        <v>23.220387605796404</v>
      </c>
      <c r="T28" s="68">
        <f t="shared" si="5"/>
        <v>0.25952135254658665</v>
      </c>
      <c r="U28" s="69">
        <f>T28*'Assumed Values'!$D$8</f>
        <v>0</v>
      </c>
    </row>
    <row r="29" spans="3:21" x14ac:dyDescent="0.25">
      <c r="F29" s="54">
        <f t="shared" si="2"/>
        <v>2043</v>
      </c>
      <c r="G29" s="63">
        <f t="shared" si="6"/>
        <v>112674.01727308593</v>
      </c>
      <c r="H29" s="62">
        <f t="shared" si="8"/>
        <v>2.1160121470222393E-2</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x14ac:dyDescent="0.25">
      <c r="F30" s="54">
        <f t="shared" si="2"/>
        <v>2044</v>
      </c>
      <c r="G30" s="63">
        <f t="shared" si="6"/>
        <v>115058.21316512238</v>
      </c>
      <c r="H30" s="62">
        <f t="shared" si="8"/>
        <v>2.1160121470222393E-2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x14ac:dyDescent="0.25">
      <c r="F31" s="54">
        <f t="shared" si="2"/>
        <v>2045</v>
      </c>
      <c r="G31" s="63">
        <f>'Inputs &amp; Outputs'!$B$24</f>
        <v>130461</v>
      </c>
      <c r="H31" s="62">
        <f t="shared" si="8"/>
        <v>2.1160121470222393E-2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x14ac:dyDescent="0.25">
      <c r="F32" s="54">
        <f t="shared" si="2"/>
        <v>2046</v>
      </c>
      <c r="G32" s="63">
        <f t="shared" si="6"/>
        <v>133221.57060712669</v>
      </c>
      <c r="H32" s="62">
        <f t="shared" si="8"/>
        <v>2.1160121470222393E-2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x14ac:dyDescent="0.25">
      <c r="F33" s="54">
        <f t="shared" si="2"/>
        <v>2047</v>
      </c>
      <c r="G33" s="63">
        <f t="shared" si="6"/>
        <v>136040.55522362731</v>
      </c>
      <c r="H33" s="62">
        <f t="shared" si="8"/>
        <v>2.1160121470222393E-2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x14ac:dyDescent="0.25">
      <c r="F34" s="54">
        <f t="shared" si="2"/>
        <v>2048</v>
      </c>
      <c r="G34" s="63">
        <f t="shared" si="6"/>
        <v>138919.18989703577</v>
      </c>
      <c r="H34" s="62">
        <f t="shared" si="8"/>
        <v>2.1160121470222393E-2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x14ac:dyDescent="0.25">
      <c r="F35" s="54">
        <f t="shared" si="2"/>
        <v>2049</v>
      </c>
      <c r="G35" s="63">
        <f t="shared" si="6"/>
        <v>141858.73682980193</v>
      </c>
      <c r="H35" s="62">
        <f t="shared" si="8"/>
        <v>2.1160121470222393E-2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x14ac:dyDescent="0.25">
      <c r="F36" s="54">
        <f t="shared" si="2"/>
        <v>2050</v>
      </c>
      <c r="G36" s="63">
        <f t="shared" si="6"/>
        <v>144860.48493273286</v>
      </c>
      <c r="H36" s="62">
        <f t="shared" si="8"/>
        <v>2.1160121470222393E-2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x14ac:dyDescent="0.25">
      <c r="F37" s="54" t="s">
        <v>99</v>
      </c>
      <c r="G37" s="54"/>
      <c r="H37" s="54"/>
      <c r="I37" s="54"/>
      <c r="J37" s="55">
        <f>SUM(J4:J36)</f>
        <v>16433.378374248634</v>
      </c>
      <c r="K37" s="55">
        <f t="shared" ref="K37:Q37" si="9">SUM(K4:K36)</f>
        <v>4.7098255450985071</v>
      </c>
      <c r="L37" s="58">
        <f t="shared" si="9"/>
        <v>35361.370192599592</v>
      </c>
      <c r="M37" s="59">
        <f t="shared" si="9"/>
        <v>13611.941242939647</v>
      </c>
      <c r="N37" s="55">
        <f t="shared" si="9"/>
        <v>3551.6837662579692</v>
      </c>
      <c r="O37" s="55">
        <f t="shared" si="9"/>
        <v>1.0179167393021396</v>
      </c>
      <c r="P37" s="55">
        <f t="shared" si="9"/>
        <v>1939.1313883705759</v>
      </c>
      <c r="Q37" s="59">
        <f t="shared" si="9"/>
        <v>746.44569418761523</v>
      </c>
      <c r="T37" s="68">
        <f>SUM(T4:T36)</f>
        <v>4.2726783773046453</v>
      </c>
      <c r="U37" s="69">
        <f>SUM(U4:U36)</f>
        <v>0</v>
      </c>
    </row>
    <row r="39" spans="6:21" x14ac:dyDescent="0.25">
      <c r="O39" s="60"/>
    </row>
    <row r="40" spans="6:21" x14ac:dyDescent="0.25">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100</v>
      </c>
    </row>
    <row r="3" spans="2:4" x14ac:dyDescent="0.25">
      <c r="B3" s="2"/>
    </row>
    <row r="4" spans="2:4" x14ac:dyDescent="0.25">
      <c r="B4" s="3" t="s">
        <v>101</v>
      </c>
    </row>
    <row r="5" spans="2:4" x14ac:dyDescent="0.25">
      <c r="B5" s="3"/>
    </row>
    <row r="6" spans="2:4" x14ac:dyDescent="0.25">
      <c r="B6" s="26" t="s">
        <v>102</v>
      </c>
      <c r="C6" s="26" t="s">
        <v>103</v>
      </c>
      <c r="D6" s="2"/>
    </row>
    <row r="7" spans="2:4" x14ac:dyDescent="0.25">
      <c r="B7" s="25" t="s">
        <v>104</v>
      </c>
      <c r="C7" s="51">
        <v>1905</v>
      </c>
      <c r="D7" s="69"/>
    </row>
    <row r="8" spans="2:4" x14ac:dyDescent="0.25">
      <c r="B8" s="25" t="s">
        <v>105</v>
      </c>
      <c r="C8" s="51">
        <v>7508</v>
      </c>
      <c r="D8" s="69"/>
    </row>
    <row r="9" spans="2:4" x14ac:dyDescent="0.25">
      <c r="C9" s="24"/>
    </row>
    <row r="10" spans="2:4" x14ac:dyDescent="0.25">
      <c r="C10" s="24"/>
    </row>
    <row r="11" spans="2:4" x14ac:dyDescent="0.25">
      <c r="B11" s="2" t="s">
        <v>106</v>
      </c>
    </row>
    <row r="12" spans="2:4" ht="75" x14ac:dyDescent="0.25">
      <c r="B12" s="25" t="s">
        <v>107</v>
      </c>
      <c r="C12" s="50">
        <f>'Inputs &amp; Outputs'!B19</f>
        <v>20</v>
      </c>
      <c r="D12" s="39" t="s">
        <v>108</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x14ac:dyDescent="0.25">
      <c r="A1" s="99" t="s">
        <v>109</v>
      </c>
      <c r="B1" s="99"/>
      <c r="C1" s="99"/>
      <c r="D1" s="99"/>
      <c r="E1" s="99"/>
      <c r="F1" s="99"/>
      <c r="G1" s="99"/>
      <c r="H1" s="99"/>
      <c r="I1" s="99"/>
      <c r="J1" s="99"/>
    </row>
    <row r="2" spans="1:14" x14ac:dyDescent="0.25">
      <c r="A2" s="72" t="s">
        <v>110</v>
      </c>
      <c r="B2" s="72" t="s">
        <v>111</v>
      </c>
      <c r="C2" s="92" t="s">
        <v>53</v>
      </c>
      <c r="D2" s="92" t="s">
        <v>112</v>
      </c>
      <c r="E2" s="92" t="s">
        <v>113</v>
      </c>
      <c r="F2" s="92" t="s">
        <v>114</v>
      </c>
      <c r="G2" s="92" t="s">
        <v>115</v>
      </c>
      <c r="H2" s="92" t="s">
        <v>116</v>
      </c>
      <c r="I2" s="92" t="s">
        <v>117</v>
      </c>
      <c r="J2" s="92" t="s">
        <v>118</v>
      </c>
    </row>
    <row r="3" spans="1:14" x14ac:dyDescent="0.25">
      <c r="A3" s="73" t="s">
        <v>119</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x14ac:dyDescent="0.25">
      <c r="A4" s="73" t="s">
        <v>119</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120</v>
      </c>
      <c r="N4" t="s">
        <v>121</v>
      </c>
    </row>
    <row r="5" spans="1:14" x14ac:dyDescent="0.25">
      <c r="A5" s="73" t="s">
        <v>119</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60</v>
      </c>
    </row>
    <row r="6" spans="1:14" x14ac:dyDescent="0.25">
      <c r="A6" s="73" t="s">
        <v>119</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119</v>
      </c>
    </row>
    <row r="7" spans="1:14" x14ac:dyDescent="0.25">
      <c r="A7" s="73" t="s">
        <v>119</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x14ac:dyDescent="0.25">
      <c r="A8" s="73" t="s">
        <v>119</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x14ac:dyDescent="0.25">
      <c r="A9" s="73" t="s">
        <v>119</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x14ac:dyDescent="0.25">
      <c r="A10" s="73" t="s">
        <v>119</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x14ac:dyDescent="0.25">
      <c r="A11" s="73" t="s">
        <v>119</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x14ac:dyDescent="0.25">
      <c r="A12" s="73" t="s">
        <v>119</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x14ac:dyDescent="0.25">
      <c r="A13" s="73" t="s">
        <v>119</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x14ac:dyDescent="0.25">
      <c r="A14" s="73" t="s">
        <v>119</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x14ac:dyDescent="0.25">
      <c r="A15" s="73" t="s">
        <v>119</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x14ac:dyDescent="0.25">
      <c r="A16" s="73" t="s">
        <v>119</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x14ac:dyDescent="0.25">
      <c r="A17" s="73" t="s">
        <v>119</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x14ac:dyDescent="0.25">
      <c r="A18" s="73" t="s">
        <v>119</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x14ac:dyDescent="0.25">
      <c r="A20" s="99" t="s">
        <v>109</v>
      </c>
      <c r="B20" s="99"/>
      <c r="C20" s="99"/>
      <c r="D20" s="99"/>
      <c r="E20" s="99"/>
      <c r="F20" s="99"/>
      <c r="G20" s="99"/>
      <c r="H20" s="99"/>
      <c r="I20" s="99"/>
      <c r="J20" s="99"/>
    </row>
    <row r="21" spans="1:10" x14ac:dyDescent="0.25">
      <c r="A21" s="72" t="s">
        <v>110</v>
      </c>
      <c r="B21" s="72" t="s">
        <v>111</v>
      </c>
      <c r="C21" s="92" t="s">
        <v>53</v>
      </c>
      <c r="D21" s="92" t="s">
        <v>112</v>
      </c>
      <c r="E21" s="92" t="s">
        <v>113</v>
      </c>
      <c r="F21" s="92" t="s">
        <v>114</v>
      </c>
      <c r="G21" s="92" t="s">
        <v>115</v>
      </c>
      <c r="H21" s="92" t="s">
        <v>116</v>
      </c>
      <c r="I21" s="92" t="s">
        <v>117</v>
      </c>
      <c r="J21" s="92" t="s">
        <v>118</v>
      </c>
    </row>
    <row r="22" spans="1:10" x14ac:dyDescent="0.25">
      <c r="A22" s="73" t="s">
        <v>60</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x14ac:dyDescent="0.25">
      <c r="A23" s="73" t="s">
        <v>60</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x14ac:dyDescent="0.25">
      <c r="A24" s="73" t="s">
        <v>60</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x14ac:dyDescent="0.25">
      <c r="A25" s="73" t="s">
        <v>60</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x14ac:dyDescent="0.25">
      <c r="A26" s="73" t="s">
        <v>60</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x14ac:dyDescent="0.25">
      <c r="A27" s="73" t="s">
        <v>60</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x14ac:dyDescent="0.25">
      <c r="A28" s="73" t="s">
        <v>60</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x14ac:dyDescent="0.25">
      <c r="A29" s="73" t="s">
        <v>60</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x14ac:dyDescent="0.25">
      <c r="A30" s="73" t="s">
        <v>60</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x14ac:dyDescent="0.25">
      <c r="A31" s="73" t="s">
        <v>60</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x14ac:dyDescent="0.25">
      <c r="A32" s="73" t="s">
        <v>60</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x14ac:dyDescent="0.25">
      <c r="A33" s="73" t="s">
        <v>60</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x14ac:dyDescent="0.25">
      <c r="A34" s="73" t="s">
        <v>60</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x14ac:dyDescent="0.25">
      <c r="A35" s="73" t="s">
        <v>60</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x14ac:dyDescent="0.25">
      <c r="A36" s="73" t="s">
        <v>60</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x14ac:dyDescent="0.25">
      <c r="A37" s="73" t="s">
        <v>60</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N37"/>
  <sheetViews>
    <sheetView workbookViewId="0">
      <selection activeCell="K11" sqref="K11"/>
    </sheetView>
  </sheetViews>
  <sheetFormatPr defaultRowHeight="15" x14ac:dyDescent="0.25"/>
  <cols>
    <col min="1" max="1" width="13.42578125" bestFit="1" customWidth="1"/>
    <col min="3" max="9" width="12.140625" style="38" bestFit="1" customWidth="1"/>
    <col min="10" max="10" width="10.5703125" style="38" bestFit="1" customWidth="1"/>
  </cols>
  <sheetData>
    <row r="1" spans="1:14" x14ac:dyDescent="0.25">
      <c r="A1" s="99" t="s">
        <v>109</v>
      </c>
      <c r="B1" s="99"/>
      <c r="C1" s="99"/>
      <c r="D1" s="99"/>
      <c r="E1" s="99"/>
      <c r="F1" s="99"/>
      <c r="G1" s="99"/>
      <c r="H1" s="99"/>
      <c r="I1" s="99"/>
      <c r="J1" s="99"/>
    </row>
    <row r="2" spans="1:14" s="2" customFormat="1" x14ac:dyDescent="0.25">
      <c r="A2" s="72" t="s">
        <v>110</v>
      </c>
      <c r="B2" s="72" t="s">
        <v>111</v>
      </c>
      <c r="C2" s="92" t="s">
        <v>53</v>
      </c>
      <c r="D2" s="92" t="s">
        <v>112</v>
      </c>
      <c r="E2" s="92" t="s">
        <v>113</v>
      </c>
      <c r="F2" s="92" t="s">
        <v>114</v>
      </c>
      <c r="G2" s="92" t="s">
        <v>115</v>
      </c>
      <c r="H2" s="92" t="s">
        <v>116</v>
      </c>
      <c r="I2" s="92" t="s">
        <v>117</v>
      </c>
      <c r="J2" s="92" t="s">
        <v>118</v>
      </c>
    </row>
    <row r="3" spans="1:14" x14ac:dyDescent="0.25">
      <c r="A3" s="73" t="s">
        <v>119</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x14ac:dyDescent="0.25">
      <c r="A4" s="73" t="s">
        <v>119</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120</v>
      </c>
      <c r="N4" t="s">
        <v>121</v>
      </c>
    </row>
    <row r="5" spans="1:14" x14ac:dyDescent="0.25">
      <c r="A5" s="73" t="s">
        <v>119</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60</v>
      </c>
    </row>
    <row r="6" spans="1:14" x14ac:dyDescent="0.25">
      <c r="A6" s="73" t="s">
        <v>119</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119</v>
      </c>
    </row>
    <row r="7" spans="1:14" x14ac:dyDescent="0.25">
      <c r="A7" s="73" t="s">
        <v>119</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x14ac:dyDescent="0.25">
      <c r="A8" s="73" t="s">
        <v>119</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x14ac:dyDescent="0.25">
      <c r="A9" s="73" t="s">
        <v>119</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x14ac:dyDescent="0.25">
      <c r="A10" s="73" t="s">
        <v>119</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x14ac:dyDescent="0.25">
      <c r="A11" s="73" t="s">
        <v>119</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x14ac:dyDescent="0.25">
      <c r="A12" s="73" t="s">
        <v>119</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x14ac:dyDescent="0.25">
      <c r="A13" s="73" t="s">
        <v>119</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x14ac:dyDescent="0.25">
      <c r="A14" s="73" t="s">
        <v>119</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x14ac:dyDescent="0.25">
      <c r="A15" s="73" t="s">
        <v>119</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x14ac:dyDescent="0.25">
      <c r="A16" s="73" t="s">
        <v>119</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x14ac:dyDescent="0.25">
      <c r="A17" s="73" t="s">
        <v>119</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x14ac:dyDescent="0.25">
      <c r="A18" s="73" t="s">
        <v>119</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x14ac:dyDescent="0.25">
      <c r="A20" s="99" t="s">
        <v>109</v>
      </c>
      <c r="B20" s="99"/>
      <c r="C20" s="99"/>
      <c r="D20" s="99"/>
      <c r="E20" s="99"/>
      <c r="F20" s="99"/>
      <c r="G20" s="99"/>
      <c r="H20" s="99"/>
      <c r="I20" s="99"/>
      <c r="J20" s="99"/>
    </row>
    <row r="21" spans="1:10" s="2" customFormat="1" x14ac:dyDescent="0.25">
      <c r="A21" s="72" t="s">
        <v>110</v>
      </c>
      <c r="B21" s="72" t="s">
        <v>111</v>
      </c>
      <c r="C21" s="92" t="s">
        <v>53</v>
      </c>
      <c r="D21" s="92" t="s">
        <v>112</v>
      </c>
      <c r="E21" s="92" t="s">
        <v>113</v>
      </c>
      <c r="F21" s="92" t="s">
        <v>114</v>
      </c>
      <c r="G21" s="92" t="s">
        <v>115</v>
      </c>
      <c r="H21" s="92" t="s">
        <v>116</v>
      </c>
      <c r="I21" s="92" t="s">
        <v>117</v>
      </c>
      <c r="J21" s="92" t="s">
        <v>118</v>
      </c>
    </row>
    <row r="22" spans="1:10" x14ac:dyDescent="0.25">
      <c r="A22" s="73" t="s">
        <v>60</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x14ac:dyDescent="0.25">
      <c r="A23" s="73" t="s">
        <v>60</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x14ac:dyDescent="0.25">
      <c r="A24" s="73" t="s">
        <v>60</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x14ac:dyDescent="0.25">
      <c r="A25" s="73" t="s">
        <v>60</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x14ac:dyDescent="0.25">
      <c r="A26" s="73" t="s">
        <v>60</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x14ac:dyDescent="0.25">
      <c r="A27" s="73" t="s">
        <v>60</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x14ac:dyDescent="0.25">
      <c r="A28" s="73" t="s">
        <v>60</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x14ac:dyDescent="0.25">
      <c r="A29" s="73" t="s">
        <v>60</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x14ac:dyDescent="0.25">
      <c r="A30" s="73" t="s">
        <v>60</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x14ac:dyDescent="0.25">
      <c r="A31" s="73" t="s">
        <v>60</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x14ac:dyDescent="0.25">
      <c r="A32" s="73" t="s">
        <v>60</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x14ac:dyDescent="0.25">
      <c r="A33" s="73" t="s">
        <v>60</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x14ac:dyDescent="0.25">
      <c r="A34" s="73" t="s">
        <v>60</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x14ac:dyDescent="0.25">
      <c r="A35" s="73" t="s">
        <v>60</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x14ac:dyDescent="0.25">
      <c r="A36" s="73" t="s">
        <v>60</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x14ac:dyDescent="0.25">
      <c r="A37" s="73" t="s">
        <v>60</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122</v>
      </c>
      <c r="C2" t="s">
        <v>123</v>
      </c>
    </row>
    <row r="3" spans="2:4" x14ac:dyDescent="0.25">
      <c r="C3" t="s">
        <v>124</v>
      </c>
    </row>
    <row r="5" spans="2:4" x14ac:dyDescent="0.25">
      <c r="C5" s="74" t="s">
        <v>125</v>
      </c>
      <c r="D5" s="75" t="s">
        <v>126</v>
      </c>
    </row>
    <row r="6" spans="2:4" x14ac:dyDescent="0.25">
      <c r="C6" s="73" t="s">
        <v>58</v>
      </c>
      <c r="D6" s="54">
        <v>20</v>
      </c>
    </row>
    <row r="7" spans="2:4" x14ac:dyDescent="0.25">
      <c r="C7" s="73" t="s">
        <v>127</v>
      </c>
      <c r="D7" s="54">
        <v>20</v>
      </c>
    </row>
    <row r="8" spans="2:4" x14ac:dyDescent="0.25">
      <c r="C8" s="73" t="s">
        <v>128</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57BD6A-6474-4CC7-9453-0F6A20C13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F21F0A-CEFC-4DFE-A8E2-34D94FF6ABD8}">
  <ds:schemaRefs>
    <ds:schemaRef ds:uri="http://schemas.microsoft.com/sharepoint/v3/contenttype/forms"/>
  </ds:schemaRefs>
</ds:datastoreItem>
</file>

<file path=customXml/itemProps3.xml><?xml version="1.0" encoding="utf-8"?>
<ds:datastoreItem xmlns:ds="http://schemas.openxmlformats.org/officeDocument/2006/customXml" ds:itemID="{6BECA174-60B3-440D-857A-44F18C0BF428}">
  <ds:schemaRefs>
    <ds:schemaRef ds:uri="http://schemas.microsoft.com/office/infopath/2007/PartnerControls"/>
    <ds:schemaRef ds:uri="http://schemas.microsoft.com/office/2006/documentManagement/types"/>
    <ds:schemaRef ds:uri="B5D90540-3F5E-474C-9A86-D177C8B4CD2B"/>
    <ds:schemaRef ds:uri="http://purl.org/dc/elements/1.1/"/>
    <ds:schemaRef ds:uri="http://purl.org/dc/terms/"/>
    <ds:schemaRef ds:uri="http://schemas.microsoft.com/office/2006/metadata/properties"/>
    <ds:schemaRef ds:uri="bb691747-8bc2-4259-b27e-e7a3fc70b31c"/>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Qing Li</cp:lastModifiedBy>
  <cp:revision/>
  <dcterms:created xsi:type="dcterms:W3CDTF">2012-07-25T15:48:32Z</dcterms:created>
  <dcterms:modified xsi:type="dcterms:W3CDTF">2018-10-31T22:41:15Z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