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always"/>
  <mc:AlternateContent xmlns:mc="http://schemas.openxmlformats.org/markup-compatibility/2006">
    <mc:Choice Requires="x15">
      <x15ac:absPath xmlns:x15ac="http://schemas.microsoft.com/office/spreadsheetml/2010/11/ac" url="https://hgac-my.sharepoint.com/personal/anchondo_h-gac_com/Documents/Desktop/Temp/"/>
    </mc:Choice>
  </mc:AlternateContent>
  <xr:revisionPtr revIDLastSave="0" documentId="8_{4357604F-3AA9-489D-A1B0-0CA9426E4C97}" xr6:coauthVersionLast="47" xr6:coauthVersionMax="47" xr10:uidLastSave="{00000000-0000-0000-0000-000000000000}"/>
  <bookViews>
    <workbookView xWindow="-98" yWindow="-98" windowWidth="21795" windowHeight="13996" tabRatio="838" firstSheet="4" activeTab="4" xr2:uid="{00000000-000D-0000-FFFF-FFFF00000000}"/>
  </bookViews>
  <sheets>
    <sheet name="C&amp;ENarr" sheetId="30" state="hidden" r:id="rId1"/>
    <sheet name="WkforceNarr" sheetId="31" state="hidden" r:id="rId2"/>
    <sheet name="Pubsvcnarr" sheetId="32" state="hidden" r:id="rId3"/>
    <sheet name="allocation" sheetId="25" state="hidden" r:id="rId4"/>
    <sheet name="SVCPLAN" sheetId="7" r:id="rId5"/>
    <sheet name="APLREV" sheetId="6" r:id="rId6"/>
    <sheet name="ALLEXP" sheetId="8" r:id="rId7"/>
    <sheet name="INDIRECT" sheetId="5" r:id="rId8"/>
    <sheet name="BENEFIT" sheetId="15" r:id="rId9"/>
    <sheet name="LOCAL" sheetId="4" r:id="rId10"/>
    <sheet name="Unrestricted fund bal" sheetId="16" r:id="rId11"/>
    <sheet name="Overall Fund Bal" sheetId="26" r:id="rId12"/>
    <sheet name="REVANALYSIS-2" sheetId="34" r:id="rId13"/>
    <sheet name="UNRESTRICTEDREV-2" sheetId="35" r:id="rId14"/>
    <sheet name="PROGRAM EXP-2" sheetId="36" r:id="rId15"/>
    <sheet name="CATEGORY EXP-2" sheetId="37" r:id="rId16"/>
    <sheet name="SHAREDINDR-2" sheetId="38" r:id="rId17"/>
    <sheet name="UNRESTRICTEDUSE-2" sheetId="39" r:id="rId18"/>
    <sheet name="Alloc" sheetId="33" r:id="rId19"/>
    <sheet name="GRAPH" sheetId="1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6">ALLEXP!$A$2:$N$25</definedName>
    <definedName name="_xlnm.Print_Area" localSheetId="5">APLREV!$A$2:$K$24</definedName>
    <definedName name="_xlnm.Print_Area" localSheetId="8">BENEFIT!$A$2:$D$40</definedName>
    <definedName name="_xlnm.Print_Area" localSheetId="0">'C&amp;ENarr'!$A:$E</definedName>
    <definedName name="_xlnm.Print_Area" localSheetId="15">'CATEGORY EXP-2'!$A$1:$R$50</definedName>
    <definedName name="_xlnm.Print_Area" localSheetId="7">INDIRECT!$A$2:$C$41</definedName>
    <definedName name="_xlnm.Print_Area" localSheetId="9">LOCAL!$A$2:$D$21</definedName>
    <definedName name="_xlnm.Print_Area" localSheetId="11">'Overall Fund Bal'!$B$1:$D$47</definedName>
    <definedName name="_xlnm.Print_Area" localSheetId="14">'PROGRAM EXP-2'!$A$1:$Q$49</definedName>
    <definedName name="_xlnm.Print_Area" localSheetId="2">Pubsvcnarr!$A$4:$F$65</definedName>
    <definedName name="_xlnm.Print_Area" localSheetId="12">'REVANALYSIS-2'!$A$1:$P$49</definedName>
    <definedName name="_xlnm.Print_Area" localSheetId="16">'SHAREDINDR-2'!$A$1:$Q$49</definedName>
    <definedName name="_xlnm.Print_Area" localSheetId="4">SVCPLAN!$A$2:$G$48</definedName>
    <definedName name="_xlnm.Print_Area" localSheetId="10">'Unrestricted fund bal'!$A$2:$D$46</definedName>
    <definedName name="_xlnm.Print_Area" localSheetId="13">'UNRESTRICTEDREV-2'!$A$1:$Q$49</definedName>
    <definedName name="_xlnm.Print_Area" localSheetId="17">'UNRESTRICTEDUSE-2'!$A$1:$N$42</definedName>
    <definedName name="_xlnm.Print_Area" localSheetId="1">WkforceNarr!$A$2:$G$69</definedName>
  </definedNames>
  <calcPr calcId="191029"/>
  <customWorkbookViews>
    <customWorkbookView name="ADM BUDGET" guid="{CB724201-FBEC-4626-9DD9-AEC98BB80DB0}" maximized="1" windowWidth="1276" windowHeight="822" tabRatio="598" activeSheetId="3" showComments="commIndAndComment"/>
    <customWorkbookView name="C&amp;E View" guid="{20CF2976-B2A7-4F04-88DC-0AB25CA8A6C6}" maximized="1" windowWidth="1276" windowHeight="822" tabRatio="598" activeSheetId="3" showComments="commIndAndComment"/>
    <customWorkbookView name="Human Service View" guid="{497CB486-623F-41B0-B370-EF2A82E78B1D}" maximized="1" windowWidth="1276" windowHeight="822" tabRatio="598" activeSheetId="3" showComments="commIndAndComment"/>
    <customWorkbookView name="Aging View" guid="{ED9CD846-0F6B-4BF7-A940-412E425E8FCE}" maximized="1" windowWidth="1276" windowHeight="822" tabRatio="598" activeSheetId="3" showComments="commIndAndComment"/>
    <customWorkbookView name="Transp View" guid="{921A7AC6-7D1A-435F-A825-B8B8C1A90F20}" maximized="1" windowWidth="1276" windowHeight="822" tabRatio="598" activeSheetId="3" showComments="commIndAndComment"/>
    <customWorkbookView name="Data Service View" guid="{1D9F4367-0C2F-46F1-9E55-939D20D76F5B}" maximized="1" windowWidth="1276" windowHeight="822" tabRatio="598" activeSheetId="3" showComments="commIndAndComment"/>
    <customWorkbookView name="Public Service View" guid="{AADB8EA3-75F0-4468-B5D5-C7110D6EC38B}" maximized="1" windowWidth="1276" windowHeight="822" tabRatio="598" activeSheetId="3" showComments="commIndAndComment"/>
    <customWorkbookView name="Working Copy" guid="{8970DFA1-A026-4639-BD60-39EC20285CCC}" includePrintSettings="0" includeHiddenRowCol="0" maximized="1" windowWidth="1276" windowHeight="822" tabRatio="598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6" l="1"/>
  <c r="E20" i="33" l="1"/>
  <c r="D20" i="33"/>
  <c r="C20" i="33"/>
  <c r="I22" i="8" l="1"/>
  <c r="I17" i="8"/>
  <c r="I15" i="8"/>
  <c r="I12" i="8"/>
  <c r="I11" i="8"/>
  <c r="M17" i="8" l="1"/>
  <c r="M15" i="8"/>
  <c r="M12" i="8"/>
  <c r="M11" i="8"/>
  <c r="K15" i="8" l="1"/>
  <c r="K12" i="8"/>
  <c r="K11" i="8"/>
  <c r="B13" i="5" l="1"/>
  <c r="J21" i="6"/>
  <c r="C17" i="16"/>
  <c r="D45" i="26" l="1"/>
  <c r="D31" i="26"/>
  <c r="D17" i="26"/>
  <c r="D25" i="7"/>
  <c r="E30" i="14"/>
  <c r="D44" i="26" l="1"/>
  <c r="D38" i="7"/>
  <c r="E70" i="14" l="1"/>
  <c r="E55" i="14"/>
  <c r="E48" i="14"/>
  <c r="E47" i="14"/>
  <c r="E35" i="14"/>
  <c r="E34" i="14"/>
  <c r="E33" i="14"/>
  <c r="E32" i="14"/>
  <c r="E31" i="14"/>
  <c r="D40" i="26"/>
  <c r="D42" i="16"/>
  <c r="D33" i="16"/>
  <c r="C30" i="16"/>
  <c r="D19" i="16"/>
  <c r="E34" i="4"/>
  <c r="D19" i="4"/>
  <c r="C19" i="4"/>
  <c r="D36" i="15"/>
  <c r="D24" i="15"/>
  <c r="C24" i="15"/>
  <c r="D14" i="15"/>
  <c r="C14" i="15"/>
  <c r="C11" i="5"/>
  <c r="C35" i="5" s="1"/>
  <c r="C40" i="5" s="1"/>
  <c r="L22" i="8"/>
  <c r="C46" i="7"/>
  <c r="E46" i="7" s="1"/>
  <c r="F46" i="7" s="1"/>
  <c r="H22" i="8"/>
  <c r="C45" i="7" s="1"/>
  <c r="E45" i="7" s="1"/>
  <c r="F45" i="7" s="1"/>
  <c r="G22" i="8"/>
  <c r="C44" i="7" s="1"/>
  <c r="E44" i="7" s="1"/>
  <c r="F44" i="7" s="1"/>
  <c r="F22" i="8"/>
  <c r="E22" i="8"/>
  <c r="D22" i="8"/>
  <c r="C43" i="7" s="1"/>
  <c r="E43" i="7" s="1"/>
  <c r="F43" i="7" s="1"/>
  <c r="C22" i="8"/>
  <c r="C42" i="7" s="1"/>
  <c r="E42" i="7" s="1"/>
  <c r="F42" i="7" s="1"/>
  <c r="M21" i="8"/>
  <c r="K21" i="8"/>
  <c r="H21" i="8"/>
  <c r="G21" i="8"/>
  <c r="F21" i="8"/>
  <c r="E21" i="8"/>
  <c r="D21" i="8"/>
  <c r="C21" i="8"/>
  <c r="L17" i="8"/>
  <c r="H17" i="8"/>
  <c r="G17" i="8"/>
  <c r="F17" i="8"/>
  <c r="E17" i="8"/>
  <c r="D17" i="8"/>
  <c r="C17" i="8"/>
  <c r="L15" i="8"/>
  <c r="H15" i="8"/>
  <c r="G15" i="8"/>
  <c r="F15" i="8"/>
  <c r="E15" i="8"/>
  <c r="D15" i="8"/>
  <c r="C15" i="8"/>
  <c r="L14" i="8"/>
  <c r="K14" i="8"/>
  <c r="H12" i="8"/>
  <c r="G12" i="8"/>
  <c r="F12" i="8"/>
  <c r="E12" i="8"/>
  <c r="D12" i="8"/>
  <c r="C12" i="8"/>
  <c r="L11" i="8"/>
  <c r="H11" i="8"/>
  <c r="G11" i="8"/>
  <c r="F11" i="8"/>
  <c r="E11" i="8"/>
  <c r="D11" i="8"/>
  <c r="C11" i="8"/>
  <c r="I22" i="6"/>
  <c r="D22" i="6"/>
  <c r="C22" i="6"/>
  <c r="C23" i="16" s="1"/>
  <c r="J19" i="6"/>
  <c r="C14" i="16" s="1"/>
  <c r="G19" i="6"/>
  <c r="D16" i="6"/>
  <c r="K16" i="6" s="1"/>
  <c r="E11" i="6"/>
  <c r="D10" i="6"/>
  <c r="H9" i="6"/>
  <c r="K9" i="6" s="1"/>
  <c r="K8" i="6"/>
  <c r="D47" i="7"/>
  <c r="C21" i="25"/>
  <c r="E19" i="25"/>
  <c r="D19" i="25"/>
  <c r="E18" i="25"/>
  <c r="D18" i="25"/>
  <c r="E17" i="25"/>
  <c r="D17" i="25"/>
  <c r="E16" i="25"/>
  <c r="D16" i="25"/>
  <c r="E12" i="25"/>
  <c r="D12" i="25"/>
  <c r="C12" i="25"/>
  <c r="E11" i="25"/>
  <c r="D11" i="25"/>
  <c r="C11" i="25"/>
  <c r="E10" i="25"/>
  <c r="D10" i="25"/>
  <c r="C10" i="25"/>
  <c r="E9" i="25"/>
  <c r="D9" i="25"/>
  <c r="C9" i="25"/>
  <c r="E8" i="25"/>
  <c r="D8" i="25"/>
  <c r="C8" i="25"/>
  <c r="C6" i="25"/>
  <c r="C5" i="25"/>
  <c r="C4" i="25"/>
  <c r="E3" i="25"/>
  <c r="D3" i="25"/>
  <c r="C3" i="25"/>
  <c r="H65" i="32"/>
  <c r="G65" i="32"/>
  <c r="F65" i="32"/>
  <c r="E65" i="32"/>
  <c r="D65" i="32"/>
  <c r="C65" i="32"/>
  <c r="B65" i="32"/>
  <c r="H64" i="32"/>
  <c r="G64" i="32"/>
  <c r="F64" i="32"/>
  <c r="E64" i="32"/>
  <c r="D64" i="32"/>
  <c r="C64" i="32"/>
  <c r="B64" i="32"/>
  <c r="H63" i="32"/>
  <c r="G63" i="32"/>
  <c r="F63" i="32"/>
  <c r="E63" i="32"/>
  <c r="D63" i="32"/>
  <c r="C63" i="32"/>
  <c r="B63" i="32"/>
  <c r="H62" i="32"/>
  <c r="G62" i="32"/>
  <c r="F62" i="32"/>
  <c r="E62" i="32"/>
  <c r="D62" i="32"/>
  <c r="C62" i="32"/>
  <c r="B62" i="32"/>
  <c r="H61" i="32"/>
  <c r="G61" i="32"/>
  <c r="F61" i="32"/>
  <c r="E61" i="32"/>
  <c r="D61" i="32"/>
  <c r="C61" i="32"/>
  <c r="B61" i="32"/>
  <c r="H60" i="32"/>
  <c r="G60" i="32"/>
  <c r="F60" i="32"/>
  <c r="E60" i="32"/>
  <c r="D60" i="32"/>
  <c r="C60" i="32"/>
  <c r="B60" i="32"/>
  <c r="H59" i="32"/>
  <c r="G59" i="32"/>
  <c r="F59" i="32"/>
  <c r="E59" i="32"/>
  <c r="D59" i="32"/>
  <c r="C59" i="32"/>
  <c r="B59" i="32"/>
  <c r="H58" i="32"/>
  <c r="G58" i="32"/>
  <c r="F58" i="32"/>
  <c r="E58" i="32"/>
  <c r="D58" i="32"/>
  <c r="C58" i="32"/>
  <c r="B58" i="32"/>
  <c r="H57" i="32"/>
  <c r="G57" i="32"/>
  <c r="F57" i="32"/>
  <c r="E57" i="32"/>
  <c r="D57" i="32"/>
  <c r="C57" i="32"/>
  <c r="B57" i="32"/>
  <c r="H56" i="32"/>
  <c r="G56" i="32"/>
  <c r="F56" i="32"/>
  <c r="E56" i="32"/>
  <c r="D56" i="32"/>
  <c r="C56" i="32"/>
  <c r="B56" i="32"/>
  <c r="H55" i="32"/>
  <c r="G55" i="32"/>
  <c r="F55" i="32"/>
  <c r="E55" i="32"/>
  <c r="D55" i="32"/>
  <c r="C55" i="32"/>
  <c r="B55" i="32"/>
  <c r="H54" i="32"/>
  <c r="G54" i="32"/>
  <c r="F54" i="32"/>
  <c r="E54" i="32"/>
  <c r="D54" i="32"/>
  <c r="C54" i="32"/>
  <c r="B54" i="32"/>
  <c r="H53" i="32"/>
  <c r="G53" i="32"/>
  <c r="F53" i="32"/>
  <c r="E53" i="32"/>
  <c r="D53" i="32"/>
  <c r="C53" i="32"/>
  <c r="B53" i="32"/>
  <c r="H52" i="32"/>
  <c r="G52" i="32"/>
  <c r="F52" i="32"/>
  <c r="E52" i="32"/>
  <c r="D52" i="32"/>
  <c r="C52" i="32"/>
  <c r="B52" i="32"/>
  <c r="H51" i="32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H43" i="32"/>
  <c r="G43" i="32"/>
  <c r="F43" i="32"/>
  <c r="E43" i="32"/>
  <c r="D43" i="32"/>
  <c r="C43" i="32"/>
  <c r="B43" i="32"/>
  <c r="H42" i="32"/>
  <c r="G42" i="32"/>
  <c r="F42" i="32"/>
  <c r="E42" i="32"/>
  <c r="D42" i="32"/>
  <c r="C42" i="32"/>
  <c r="B42" i="32"/>
  <c r="H41" i="32"/>
  <c r="G41" i="32"/>
  <c r="F41" i="32"/>
  <c r="E41" i="32"/>
  <c r="D41" i="32"/>
  <c r="C41" i="32"/>
  <c r="B41" i="32"/>
  <c r="H40" i="32"/>
  <c r="G40" i="32"/>
  <c r="F40" i="32"/>
  <c r="E40" i="32"/>
  <c r="D40" i="32"/>
  <c r="C40" i="32"/>
  <c r="B40" i="32"/>
  <c r="H39" i="32"/>
  <c r="G39" i="32"/>
  <c r="F39" i="32"/>
  <c r="E39" i="32"/>
  <c r="D39" i="32"/>
  <c r="C39" i="32"/>
  <c r="B39" i="32"/>
  <c r="H38" i="32"/>
  <c r="G38" i="32"/>
  <c r="F38" i="32"/>
  <c r="E38" i="32"/>
  <c r="D38" i="32"/>
  <c r="C38" i="32"/>
  <c r="B38" i="32"/>
  <c r="H37" i="32"/>
  <c r="G37" i="32"/>
  <c r="F37" i="32"/>
  <c r="E37" i="32"/>
  <c r="D37" i="32"/>
  <c r="C37" i="32"/>
  <c r="B37" i="32"/>
  <c r="H36" i="32"/>
  <c r="G36" i="32"/>
  <c r="F36" i="32"/>
  <c r="E36" i="32"/>
  <c r="D36" i="32"/>
  <c r="C36" i="32"/>
  <c r="B36" i="32"/>
  <c r="H35" i="32"/>
  <c r="G35" i="32"/>
  <c r="F35" i="32"/>
  <c r="E35" i="32"/>
  <c r="D35" i="32"/>
  <c r="C35" i="32"/>
  <c r="B35" i="32"/>
  <c r="H34" i="32"/>
  <c r="G34" i="32"/>
  <c r="F34" i="32"/>
  <c r="E34" i="32"/>
  <c r="D34" i="32"/>
  <c r="C34" i="32"/>
  <c r="B34" i="32"/>
  <c r="H33" i="32"/>
  <c r="G33" i="32"/>
  <c r="F33" i="32"/>
  <c r="E33" i="32"/>
  <c r="D33" i="32"/>
  <c r="C33" i="32"/>
  <c r="B33" i="32"/>
  <c r="H32" i="32"/>
  <c r="G32" i="32"/>
  <c r="F32" i="32"/>
  <c r="E32" i="32"/>
  <c r="D32" i="32"/>
  <c r="C32" i="32"/>
  <c r="B32" i="32"/>
  <c r="H31" i="32"/>
  <c r="G31" i="32"/>
  <c r="F31" i="32"/>
  <c r="E31" i="32"/>
  <c r="D31" i="32"/>
  <c r="C31" i="32"/>
  <c r="B31" i="32"/>
  <c r="H30" i="32"/>
  <c r="G30" i="32"/>
  <c r="F30" i="32"/>
  <c r="E30" i="32"/>
  <c r="D30" i="32"/>
  <c r="C30" i="32"/>
  <c r="B30" i="32"/>
  <c r="H29" i="32"/>
  <c r="G29" i="32"/>
  <c r="F29" i="32"/>
  <c r="E29" i="32"/>
  <c r="D29" i="32"/>
  <c r="C29" i="32"/>
  <c r="B29" i="32"/>
  <c r="H28" i="32"/>
  <c r="G28" i="32"/>
  <c r="F28" i="32"/>
  <c r="E28" i="32"/>
  <c r="D28" i="32"/>
  <c r="C28" i="32"/>
  <c r="B28" i="32"/>
  <c r="H27" i="32"/>
  <c r="G27" i="32"/>
  <c r="F27" i="32"/>
  <c r="E27" i="32"/>
  <c r="D27" i="32"/>
  <c r="C27" i="32"/>
  <c r="B27" i="32"/>
  <c r="H26" i="32"/>
  <c r="G26" i="32"/>
  <c r="F26" i="32"/>
  <c r="E26" i="32"/>
  <c r="D26" i="32"/>
  <c r="C26" i="32"/>
  <c r="B26" i="32"/>
  <c r="A26" i="32"/>
  <c r="H25" i="32"/>
  <c r="G25" i="32"/>
  <c r="F25" i="32"/>
  <c r="E25" i="32"/>
  <c r="D25" i="32"/>
  <c r="C25" i="32"/>
  <c r="B25" i="32"/>
  <c r="H24" i="32"/>
  <c r="G24" i="32"/>
  <c r="F24" i="32"/>
  <c r="E24" i="32"/>
  <c r="D24" i="32"/>
  <c r="C24" i="32"/>
  <c r="B24" i="32"/>
  <c r="A24" i="32"/>
  <c r="H23" i="32"/>
  <c r="G23" i="32"/>
  <c r="F23" i="32"/>
  <c r="E23" i="32"/>
  <c r="D23" i="32"/>
  <c r="C23" i="32"/>
  <c r="B23" i="32"/>
  <c r="A23" i="32"/>
  <c r="H22" i="32"/>
  <c r="G22" i="32"/>
  <c r="F22" i="32"/>
  <c r="E22" i="32"/>
  <c r="D22" i="32"/>
  <c r="C22" i="32"/>
  <c r="B22" i="32"/>
  <c r="A22" i="32"/>
  <c r="H21" i="32"/>
  <c r="G21" i="32"/>
  <c r="F21" i="32"/>
  <c r="E21" i="32"/>
  <c r="D21" i="32"/>
  <c r="C21" i="32"/>
  <c r="B21" i="32"/>
  <c r="A21" i="32"/>
  <c r="H20" i="32"/>
  <c r="G20" i="32"/>
  <c r="F20" i="32"/>
  <c r="E20" i="32"/>
  <c r="D20" i="32"/>
  <c r="C20" i="32"/>
  <c r="B20" i="32"/>
  <c r="A20" i="32"/>
  <c r="H19" i="32"/>
  <c r="G19" i="32"/>
  <c r="F19" i="32"/>
  <c r="E19" i="32"/>
  <c r="D19" i="32"/>
  <c r="C19" i="32"/>
  <c r="B19" i="32"/>
  <c r="A19" i="32"/>
  <c r="H18" i="32"/>
  <c r="G18" i="32"/>
  <c r="F18" i="32"/>
  <c r="E18" i="32"/>
  <c r="D18" i="32"/>
  <c r="C18" i="32"/>
  <c r="B18" i="32"/>
  <c r="H17" i="32"/>
  <c r="G17" i="32"/>
  <c r="F17" i="32"/>
  <c r="E17" i="32"/>
  <c r="D17" i="32"/>
  <c r="C17" i="32"/>
  <c r="B17" i="32"/>
  <c r="A17" i="32"/>
  <c r="H16" i="32"/>
  <c r="G16" i="32"/>
  <c r="F16" i="32"/>
  <c r="E16" i="32"/>
  <c r="D16" i="32"/>
  <c r="C16" i="32"/>
  <c r="B16" i="32"/>
  <c r="A16" i="32"/>
  <c r="H15" i="32"/>
  <c r="G15" i="32"/>
  <c r="F15" i="32"/>
  <c r="E15" i="32"/>
  <c r="D15" i="32"/>
  <c r="C15" i="32"/>
  <c r="B15" i="32"/>
  <c r="A15" i="32"/>
  <c r="H14" i="32"/>
  <c r="G14" i="32"/>
  <c r="F14" i="32"/>
  <c r="E14" i="32"/>
  <c r="D14" i="32"/>
  <c r="C14" i="32"/>
  <c r="B14" i="32"/>
  <c r="A14" i="32"/>
  <c r="H13" i="32"/>
  <c r="G13" i="32"/>
  <c r="F13" i="32"/>
  <c r="E13" i="32"/>
  <c r="D13" i="32"/>
  <c r="C13" i="32"/>
  <c r="B13" i="32"/>
  <c r="A13" i="32"/>
  <c r="H12" i="32"/>
  <c r="G12" i="32"/>
  <c r="F12" i="32"/>
  <c r="E12" i="32"/>
  <c r="D12" i="32"/>
  <c r="C12" i="32"/>
  <c r="B12" i="32"/>
  <c r="A12" i="32"/>
  <c r="H11" i="32"/>
  <c r="G11" i="32"/>
  <c r="F11" i="32"/>
  <c r="E11" i="32"/>
  <c r="D11" i="32"/>
  <c r="C11" i="32"/>
  <c r="B11" i="32"/>
  <c r="A11" i="32"/>
  <c r="H10" i="32"/>
  <c r="G10" i="32"/>
  <c r="F10" i="32"/>
  <c r="E10" i="32"/>
  <c r="D10" i="32"/>
  <c r="C10" i="32"/>
  <c r="B10" i="32"/>
  <c r="A10" i="32"/>
  <c r="H9" i="32"/>
  <c r="G9" i="32"/>
  <c r="F9" i="32"/>
  <c r="E9" i="32"/>
  <c r="D9" i="32"/>
  <c r="C9" i="32"/>
  <c r="B9" i="32"/>
  <c r="A9" i="32"/>
  <c r="H8" i="32"/>
  <c r="G8" i="32"/>
  <c r="F8" i="32"/>
  <c r="E8" i="32"/>
  <c r="D8" i="32"/>
  <c r="C8" i="32"/>
  <c r="B8" i="32"/>
  <c r="A8" i="32"/>
  <c r="H7" i="32"/>
  <c r="G7" i="32"/>
  <c r="F7" i="32"/>
  <c r="E7" i="32"/>
  <c r="D7" i="32"/>
  <c r="C7" i="32"/>
  <c r="B7" i="32"/>
  <c r="A7" i="32"/>
  <c r="A5" i="32"/>
  <c r="F69" i="31"/>
  <c r="E69" i="31"/>
  <c r="D69" i="31"/>
  <c r="C69" i="31"/>
  <c r="B69" i="31"/>
  <c r="F68" i="31"/>
  <c r="E68" i="31"/>
  <c r="D68" i="31"/>
  <c r="C68" i="31"/>
  <c r="B68" i="31"/>
  <c r="A68" i="31"/>
  <c r="F67" i="31"/>
  <c r="E67" i="31"/>
  <c r="D67" i="31"/>
  <c r="C67" i="31"/>
  <c r="A67" i="31"/>
  <c r="F66" i="31"/>
  <c r="E66" i="31"/>
  <c r="D66" i="31"/>
  <c r="C66" i="31"/>
  <c r="B66" i="31"/>
  <c r="A66" i="31"/>
  <c r="F65" i="31"/>
  <c r="E65" i="31"/>
  <c r="D65" i="31"/>
  <c r="C65" i="31"/>
  <c r="B65" i="31"/>
  <c r="A65" i="31"/>
  <c r="F64" i="31"/>
  <c r="E64" i="31"/>
  <c r="D64" i="31"/>
  <c r="C64" i="31"/>
  <c r="B64" i="31"/>
  <c r="A64" i="31"/>
  <c r="F63" i="31"/>
  <c r="E63" i="31"/>
  <c r="D63" i="31"/>
  <c r="C63" i="31"/>
  <c r="B63" i="31"/>
  <c r="A63" i="31"/>
  <c r="F62" i="31"/>
  <c r="E62" i="31"/>
  <c r="D62" i="31"/>
  <c r="C62" i="31"/>
  <c r="B62" i="31"/>
  <c r="A62" i="31"/>
  <c r="F61" i="31"/>
  <c r="E61" i="31"/>
  <c r="D61" i="31"/>
  <c r="C61" i="31"/>
  <c r="B61" i="31"/>
  <c r="A61" i="31"/>
  <c r="F60" i="31"/>
  <c r="E60" i="31"/>
  <c r="D60" i="31"/>
  <c r="C60" i="31"/>
  <c r="B60" i="31"/>
  <c r="A60" i="31"/>
  <c r="F59" i="31"/>
  <c r="E59" i="31"/>
  <c r="D59" i="31"/>
  <c r="C59" i="31"/>
  <c r="B59" i="31"/>
  <c r="A59" i="31"/>
  <c r="F58" i="31"/>
  <c r="E58" i="31"/>
  <c r="D58" i="31"/>
  <c r="C58" i="31"/>
  <c r="B58" i="31"/>
  <c r="A58" i="31"/>
  <c r="F57" i="31"/>
  <c r="E57" i="31"/>
  <c r="D57" i="31"/>
  <c r="C57" i="31"/>
  <c r="B57" i="31"/>
  <c r="A57" i="31"/>
  <c r="F56" i="31"/>
  <c r="E56" i="31"/>
  <c r="D56" i="31"/>
  <c r="C56" i="31"/>
  <c r="B56" i="31"/>
  <c r="A56" i="31"/>
  <c r="F55" i="31"/>
  <c r="E55" i="31"/>
  <c r="D55" i="31"/>
  <c r="C55" i="31"/>
  <c r="B55" i="31"/>
  <c r="A55" i="31"/>
  <c r="F54" i="31"/>
  <c r="E54" i="31"/>
  <c r="D54" i="31"/>
  <c r="C54" i="31"/>
  <c r="B54" i="31"/>
  <c r="A54" i="31"/>
  <c r="F53" i="31"/>
  <c r="E53" i="31"/>
  <c r="D53" i="31"/>
  <c r="C53" i="31"/>
  <c r="B53" i="31"/>
  <c r="A53" i="31"/>
  <c r="F52" i="31"/>
  <c r="E52" i="31"/>
  <c r="D52" i="31"/>
  <c r="C52" i="31"/>
  <c r="B52" i="31"/>
  <c r="A52" i="31"/>
  <c r="F51" i="31"/>
  <c r="E51" i="31"/>
  <c r="D51" i="31"/>
  <c r="C51" i="31"/>
  <c r="B51" i="31"/>
  <c r="A51" i="31"/>
  <c r="F50" i="31"/>
  <c r="E50" i="31"/>
  <c r="D50" i="31"/>
  <c r="C50" i="31"/>
  <c r="B50" i="31"/>
  <c r="A50" i="31"/>
  <c r="F49" i="31"/>
  <c r="E49" i="31"/>
  <c r="D49" i="31"/>
  <c r="C49" i="31"/>
  <c r="B49" i="31"/>
  <c r="A49" i="31"/>
  <c r="F48" i="31"/>
  <c r="E48" i="31"/>
  <c r="D48" i="31"/>
  <c r="C48" i="31"/>
  <c r="B48" i="31"/>
  <c r="A48" i="31"/>
  <c r="F47" i="31"/>
  <c r="E47" i="31"/>
  <c r="D47" i="31"/>
  <c r="C47" i="31"/>
  <c r="B47" i="31"/>
  <c r="A47" i="31"/>
  <c r="F46" i="31"/>
  <c r="E46" i="31"/>
  <c r="D46" i="31"/>
  <c r="C46" i="31"/>
  <c r="B46" i="31"/>
  <c r="A46" i="31"/>
  <c r="F45" i="31"/>
  <c r="E45" i="31"/>
  <c r="D45" i="31"/>
  <c r="C45" i="31"/>
  <c r="B45" i="31"/>
  <c r="A45" i="31"/>
  <c r="F44" i="31"/>
  <c r="E44" i="31"/>
  <c r="D44" i="31"/>
  <c r="C44" i="31"/>
  <c r="B44" i="31"/>
  <c r="A44" i="31"/>
  <c r="F43" i="31"/>
  <c r="E43" i="31"/>
  <c r="D43" i="31"/>
  <c r="C43" i="31"/>
  <c r="B43" i="31"/>
  <c r="A43" i="31"/>
  <c r="F42" i="31"/>
  <c r="E42" i="31"/>
  <c r="D42" i="31"/>
  <c r="C42" i="31"/>
  <c r="B42" i="31"/>
  <c r="A42" i="31"/>
  <c r="F41" i="31"/>
  <c r="E41" i="31"/>
  <c r="D41" i="31"/>
  <c r="C41" i="31"/>
  <c r="B41" i="31"/>
  <c r="A41" i="31"/>
  <c r="F40" i="31"/>
  <c r="E40" i="31"/>
  <c r="D40" i="31"/>
  <c r="C40" i="31"/>
  <c r="B40" i="31"/>
  <c r="A40" i="31"/>
  <c r="F39" i="31"/>
  <c r="E39" i="31"/>
  <c r="D39" i="31"/>
  <c r="C39" i="31"/>
  <c r="B39" i="31"/>
  <c r="A39" i="31"/>
  <c r="F38" i="31"/>
  <c r="E38" i="31"/>
  <c r="D38" i="31"/>
  <c r="C38" i="31"/>
  <c r="B38" i="31"/>
  <c r="A38" i="31"/>
  <c r="F37" i="31"/>
  <c r="E37" i="31"/>
  <c r="D37" i="31"/>
  <c r="C37" i="31"/>
  <c r="B37" i="31"/>
  <c r="A37" i="31"/>
  <c r="F36" i="31"/>
  <c r="E36" i="31"/>
  <c r="D36" i="31"/>
  <c r="C36" i="31"/>
  <c r="B36" i="31"/>
  <c r="A36" i="31"/>
  <c r="F35" i="31"/>
  <c r="E35" i="31"/>
  <c r="D35" i="31"/>
  <c r="C35" i="31"/>
  <c r="B35" i="31"/>
  <c r="A35" i="31"/>
  <c r="F34" i="31"/>
  <c r="E34" i="31"/>
  <c r="D34" i="31"/>
  <c r="C34" i="31"/>
  <c r="B34" i="31"/>
  <c r="A34" i="31"/>
  <c r="F33" i="31"/>
  <c r="E33" i="31"/>
  <c r="D33" i="31"/>
  <c r="C33" i="31"/>
  <c r="B33" i="31"/>
  <c r="A33" i="31"/>
  <c r="F32" i="31"/>
  <c r="E32" i="31"/>
  <c r="D32" i="31"/>
  <c r="C32" i="31"/>
  <c r="B32" i="31"/>
  <c r="A32" i="31"/>
  <c r="F31" i="31"/>
  <c r="E31" i="31"/>
  <c r="D31" i="31"/>
  <c r="C31" i="31"/>
  <c r="B31" i="31"/>
  <c r="A31" i="31"/>
  <c r="F30" i="31"/>
  <c r="E30" i="31"/>
  <c r="D30" i="31"/>
  <c r="C30" i="31"/>
  <c r="B30" i="31"/>
  <c r="A30" i="31"/>
  <c r="F29" i="31"/>
  <c r="E29" i="31"/>
  <c r="D29" i="31"/>
  <c r="C29" i="31"/>
  <c r="B29" i="31"/>
  <c r="A29" i="31"/>
  <c r="F28" i="31"/>
  <c r="E28" i="31"/>
  <c r="D28" i="31"/>
  <c r="C28" i="31"/>
  <c r="B28" i="31"/>
  <c r="A28" i="31"/>
  <c r="F27" i="31"/>
  <c r="E27" i="31"/>
  <c r="D27" i="31"/>
  <c r="C27" i="31"/>
  <c r="B27" i="31"/>
  <c r="A27" i="31"/>
  <c r="F26" i="31"/>
  <c r="E26" i="31"/>
  <c r="D26" i="31"/>
  <c r="C26" i="31"/>
  <c r="B26" i="31"/>
  <c r="A26" i="31"/>
  <c r="F25" i="31"/>
  <c r="E25" i="31"/>
  <c r="D25" i="31"/>
  <c r="C25" i="31"/>
  <c r="B25" i="31"/>
  <c r="A25" i="31"/>
  <c r="F24" i="31"/>
  <c r="E24" i="31"/>
  <c r="D24" i="31"/>
  <c r="C24" i="31"/>
  <c r="B24" i="31"/>
  <c r="A24" i="31"/>
  <c r="F23" i="31"/>
  <c r="E23" i="31"/>
  <c r="D23" i="31"/>
  <c r="C23" i="31"/>
  <c r="B23" i="31"/>
  <c r="A23" i="31"/>
  <c r="F22" i="31"/>
  <c r="E22" i="31"/>
  <c r="D22" i="31"/>
  <c r="C22" i="31"/>
  <c r="B22" i="31"/>
  <c r="A22" i="31"/>
  <c r="F21" i="31"/>
  <c r="E21" i="31"/>
  <c r="D21" i="31"/>
  <c r="C21" i="31"/>
  <c r="B21" i="31"/>
  <c r="A21" i="31"/>
  <c r="F20" i="31"/>
  <c r="E20" i="31"/>
  <c r="D20" i="31"/>
  <c r="C20" i="31"/>
  <c r="B20" i="31"/>
  <c r="A20" i="31"/>
  <c r="F19" i="31"/>
  <c r="E19" i="31"/>
  <c r="D19" i="31"/>
  <c r="C19" i="31"/>
  <c r="B19" i="31"/>
  <c r="A19" i="31"/>
  <c r="F18" i="31"/>
  <c r="E18" i="31"/>
  <c r="D18" i="31"/>
  <c r="C18" i="31"/>
  <c r="B18" i="31"/>
  <c r="A18" i="31"/>
  <c r="F17" i="31"/>
  <c r="E17" i="31"/>
  <c r="D17" i="31"/>
  <c r="C17" i="31"/>
  <c r="B17" i="31"/>
  <c r="A17" i="31"/>
  <c r="F16" i="31"/>
  <c r="E16" i="31"/>
  <c r="D16" i="31"/>
  <c r="C16" i="31"/>
  <c r="B16" i="31"/>
  <c r="A16" i="31"/>
  <c r="F15" i="31"/>
  <c r="E15" i="31"/>
  <c r="D15" i="31"/>
  <c r="C15" i="31"/>
  <c r="B15" i="31"/>
  <c r="A15" i="31"/>
  <c r="F14" i="31"/>
  <c r="E14" i="31"/>
  <c r="D14" i="31"/>
  <c r="C14" i="31"/>
  <c r="B14" i="31"/>
  <c r="A14" i="31"/>
  <c r="F13" i="31"/>
  <c r="E13" i="31"/>
  <c r="D13" i="31"/>
  <c r="C13" i="31"/>
  <c r="B13" i="31"/>
  <c r="A13" i="31"/>
  <c r="F12" i="31"/>
  <c r="E12" i="31"/>
  <c r="D12" i="31"/>
  <c r="C12" i="31"/>
  <c r="B12" i="31"/>
  <c r="A12" i="31"/>
  <c r="F11" i="31"/>
  <c r="E11" i="31"/>
  <c r="D11" i="31"/>
  <c r="C11" i="31"/>
  <c r="B11" i="31"/>
  <c r="A11" i="31"/>
  <c r="F10" i="31"/>
  <c r="E10" i="31"/>
  <c r="D10" i="31"/>
  <c r="C10" i="31"/>
  <c r="B10" i="31"/>
  <c r="A10" i="31"/>
  <c r="A7" i="31"/>
  <c r="D6" i="31"/>
  <c r="C6" i="31"/>
  <c r="F5" i="31"/>
  <c r="D5" i="31"/>
  <c r="C5" i="31"/>
  <c r="F4" i="31"/>
  <c r="D4" i="31"/>
  <c r="C4" i="31"/>
  <c r="B70" i="30"/>
  <c r="AC67" i="30"/>
  <c r="AB67" i="30"/>
  <c r="AA67" i="30"/>
  <c r="Z67" i="30"/>
  <c r="Y67" i="30"/>
  <c r="X67" i="30"/>
  <c r="W67" i="30"/>
  <c r="V67" i="30"/>
  <c r="U67" i="30"/>
  <c r="T67" i="30"/>
  <c r="S67" i="30"/>
  <c r="R67" i="30"/>
  <c r="Q67" i="30"/>
  <c r="P67" i="30"/>
  <c r="O67" i="30"/>
  <c r="N67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C63" i="30"/>
  <c r="B63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AC61" i="30"/>
  <c r="AB61" i="30"/>
  <c r="AA61" i="30"/>
  <c r="Z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AC60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AC58" i="30"/>
  <c r="AB58" i="30"/>
  <c r="AA58" i="30"/>
  <c r="Z58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M58" i="30"/>
  <c r="L58" i="30"/>
  <c r="K58" i="30"/>
  <c r="J58" i="30"/>
  <c r="I58" i="30"/>
  <c r="H58" i="30"/>
  <c r="G58" i="30"/>
  <c r="F58" i="30"/>
  <c r="E58" i="30"/>
  <c r="D58" i="30"/>
  <c r="C58" i="30"/>
  <c r="B58" i="30"/>
  <c r="AC57" i="30"/>
  <c r="AB57" i="30"/>
  <c r="AA57" i="30"/>
  <c r="Z57" i="30"/>
  <c r="Y57" i="30"/>
  <c r="X57" i="30"/>
  <c r="W57" i="30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D57" i="30"/>
  <c r="C57" i="30"/>
  <c r="B57" i="30"/>
  <c r="AC56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F56" i="30"/>
  <c r="E56" i="30"/>
  <c r="D56" i="30"/>
  <c r="C56" i="30"/>
  <c r="B56" i="30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C55" i="30"/>
  <c r="B55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C54" i="30"/>
  <c r="B54" i="30"/>
  <c r="AC53" i="30"/>
  <c r="AB53" i="30"/>
  <c r="AA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C53" i="30"/>
  <c r="B53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B52" i="30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B51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B50" i="30"/>
  <c r="AC49" i="30"/>
  <c r="AB49" i="30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C49" i="30"/>
  <c r="B49" i="30"/>
  <c r="AC48" i="30"/>
  <c r="AB48" i="30"/>
  <c r="AA48" i="30"/>
  <c r="Z48" i="30"/>
  <c r="Y48" i="30"/>
  <c r="X48" i="30"/>
  <c r="W48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B48" i="30"/>
  <c r="AC47" i="30"/>
  <c r="AB47" i="30"/>
  <c r="AA47" i="30"/>
  <c r="Z47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C47" i="30"/>
  <c r="B47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B46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B45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B44" i="30"/>
  <c r="AC43" i="30"/>
  <c r="AB43" i="30"/>
  <c r="AA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B43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B42" i="30"/>
  <c r="AC41" i="30"/>
  <c r="AB41" i="30"/>
  <c r="AA41" i="30"/>
  <c r="Z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B40" i="30"/>
  <c r="AC39" i="30"/>
  <c r="AB39" i="30"/>
  <c r="AA39" i="30"/>
  <c r="Z39" i="30"/>
  <c r="Y39" i="30"/>
  <c r="X39" i="30"/>
  <c r="W39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C39" i="30"/>
  <c r="B39" i="30"/>
  <c r="AC38" i="30"/>
  <c r="AB38" i="30"/>
  <c r="AA38" i="30"/>
  <c r="Z38" i="30"/>
  <c r="Y38" i="30"/>
  <c r="X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AC37" i="30"/>
  <c r="AB37" i="30"/>
  <c r="AA37" i="30"/>
  <c r="Z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AC36" i="30"/>
  <c r="AB36" i="30"/>
  <c r="AA36" i="30"/>
  <c r="Z36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C36" i="30"/>
  <c r="B36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B35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B33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C32" i="30"/>
  <c r="B32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B30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C29" i="30"/>
  <c r="B29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B28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B27" i="30"/>
  <c r="A27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A26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B25" i="30"/>
  <c r="A25" i="30"/>
  <c r="AC24" i="30"/>
  <c r="AB24" i="30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A24" i="30"/>
  <c r="AC23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C23" i="30"/>
  <c r="B23" i="30"/>
  <c r="A23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A22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A21" i="30"/>
  <c r="AC20" i="30"/>
  <c r="AB20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C20" i="30"/>
  <c r="B20" i="30"/>
  <c r="A20" i="30"/>
  <c r="AC19" i="30"/>
  <c r="AB19" i="30"/>
  <c r="AA19" i="30"/>
  <c r="Z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C19" i="30"/>
  <c r="B19" i="30"/>
  <c r="A19" i="30"/>
  <c r="AC18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B18" i="30"/>
  <c r="A18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AC5" i="30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  <c r="G5" i="30"/>
  <c r="F5" i="30"/>
  <c r="A5" i="30"/>
  <c r="AC4" i="30"/>
  <c r="AB4" i="30"/>
  <c r="AA4" i="30"/>
  <c r="Z4" i="30"/>
  <c r="Y4" i="30"/>
  <c r="X4" i="30"/>
  <c r="W4" i="30"/>
  <c r="V4" i="30"/>
  <c r="U4" i="30"/>
  <c r="T4" i="30"/>
  <c r="S4" i="30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AC3" i="30"/>
  <c r="AB3" i="30"/>
  <c r="AA3" i="30"/>
  <c r="Z3" i="30"/>
  <c r="Y3" i="30"/>
  <c r="X3" i="30"/>
  <c r="W3" i="30"/>
  <c r="V3" i="30"/>
  <c r="U3" i="30"/>
  <c r="T3" i="30"/>
  <c r="S3" i="30"/>
  <c r="R3" i="30"/>
  <c r="Q3" i="30"/>
  <c r="P3" i="30"/>
  <c r="O3" i="30"/>
  <c r="N3" i="30"/>
  <c r="M3" i="30"/>
  <c r="L3" i="30"/>
  <c r="K3" i="30"/>
  <c r="J3" i="30"/>
  <c r="I3" i="30"/>
  <c r="H3" i="30"/>
  <c r="G3" i="30"/>
  <c r="F3" i="30"/>
  <c r="E64" i="14" l="1"/>
  <c r="K11" i="6"/>
  <c r="C29" i="15"/>
  <c r="C34" i="15"/>
  <c r="C36" i="15" s="1"/>
  <c r="E52" i="14"/>
  <c r="C29" i="7"/>
  <c r="E29" i="7" s="1"/>
  <c r="F29" i="7" s="1"/>
  <c r="D37" i="16"/>
  <c r="D45" i="16" s="1"/>
  <c r="D25" i="15"/>
  <c r="D29" i="15"/>
  <c r="D38" i="15" s="1"/>
  <c r="D15" i="15"/>
  <c r="C31" i="16"/>
  <c r="E69" i="14" s="1"/>
  <c r="C14" i="26"/>
  <c r="C30" i="7"/>
  <c r="E30" i="7" s="1"/>
  <c r="F30" i="7" s="1"/>
  <c r="E61" i="14"/>
  <c r="C36" i="7"/>
  <c r="E36" i="7" s="1"/>
  <c r="F36" i="7" s="1"/>
  <c r="C47" i="7"/>
  <c r="E47" i="7" s="1"/>
  <c r="F47" i="7" s="1"/>
  <c r="C24" i="16"/>
  <c r="E62" i="14" s="1"/>
  <c r="K10" i="6"/>
  <c r="C25" i="15" l="1"/>
  <c r="C38" i="15"/>
  <c r="C15" i="15"/>
  <c r="J22" i="8" l="1"/>
  <c r="N22" i="8" s="1"/>
  <c r="J21" i="8"/>
  <c r="J11" i="8"/>
  <c r="N11" i="8" s="1"/>
  <c r="J12" i="8"/>
  <c r="J15" i="8"/>
  <c r="N15" i="8" s="1"/>
  <c r="C10" i="7" l="1"/>
  <c r="E10" i="7" s="1"/>
  <c r="F10" i="7" s="1"/>
  <c r="E21" i="14"/>
  <c r="J17" i="8" l="1"/>
  <c r="C19" i="6" l="1"/>
  <c r="E20" i="14" l="1"/>
  <c r="E15" i="6" l="1"/>
  <c r="L21" i="8" l="1"/>
  <c r="L12" i="8"/>
  <c r="C37" i="7" l="1"/>
  <c r="E37" i="7" s="1"/>
  <c r="F37" i="7" s="1"/>
  <c r="N21" i="8"/>
  <c r="N12" i="8"/>
  <c r="C24" i="7" l="1"/>
  <c r="E24" i="14"/>
  <c r="E7" i="14" l="1"/>
  <c r="E24" i="7"/>
  <c r="F24" i="7" s="1"/>
  <c r="G8" i="8" l="1"/>
  <c r="G9" i="8"/>
  <c r="C19" i="33" l="1"/>
  <c r="C8" i="8"/>
  <c r="D19" i="33" l="1"/>
  <c r="C9" i="8"/>
  <c r="I8" i="8" l="1"/>
  <c r="I9" i="8" l="1"/>
  <c r="I10" i="8" l="1"/>
  <c r="C16" i="33" l="1"/>
  <c r="J8" i="8" l="1"/>
  <c r="D16" i="33"/>
  <c r="J9" i="8"/>
  <c r="E16" i="33" l="1"/>
  <c r="J10" i="8"/>
  <c r="H8" i="8" l="1"/>
  <c r="C18" i="33"/>
  <c r="H9" i="8" l="1"/>
  <c r="H10" i="8"/>
  <c r="F8" i="8" l="1"/>
  <c r="F9" i="8" l="1"/>
  <c r="F10" i="8" l="1"/>
  <c r="C15" i="33"/>
  <c r="E8" i="8"/>
  <c r="E9" i="8" l="1"/>
  <c r="D15" i="33"/>
  <c r="E15" i="33" l="1"/>
  <c r="E10" i="8"/>
  <c r="C17" i="33" l="1"/>
  <c r="D9" i="8" l="1"/>
  <c r="D17" i="33"/>
  <c r="D8" i="8"/>
  <c r="E17" i="33" l="1"/>
  <c r="D10" i="8" l="1"/>
  <c r="D14" i="33" l="1"/>
  <c r="K17" i="8" l="1"/>
  <c r="N17" i="8" s="1"/>
  <c r="E36" i="14" l="1"/>
  <c r="C14" i="33"/>
  <c r="C21" i="33" s="1"/>
  <c r="C4" i="33" s="1"/>
  <c r="M8" i="8"/>
  <c r="E14" i="33"/>
  <c r="M9" i="8"/>
  <c r="M10" i="8" l="1"/>
  <c r="L9" i="8" l="1"/>
  <c r="L8" i="8"/>
  <c r="L10" i="8" l="1"/>
  <c r="K8" i="8" l="1"/>
  <c r="K9" i="8"/>
  <c r="B8" i="5" l="1"/>
  <c r="N8" i="8"/>
  <c r="B9" i="5"/>
  <c r="N9" i="8"/>
  <c r="E19" i="14" l="1"/>
  <c r="B11" i="5"/>
  <c r="E29" i="14" s="1"/>
  <c r="B35" i="5" l="1"/>
  <c r="E37" i="14"/>
  <c r="G29" i="14" s="1"/>
  <c r="G31" i="14" l="1"/>
  <c r="G34" i="14"/>
  <c r="G36" i="14"/>
  <c r="G35" i="14"/>
  <c r="G30" i="14"/>
  <c r="G32" i="14"/>
  <c r="G33" i="14"/>
  <c r="G10" i="8" l="1"/>
  <c r="C10" i="8" l="1"/>
  <c r="E19" i="33"/>
  <c r="J13" i="8" l="1"/>
  <c r="D18" i="33" l="1"/>
  <c r="D21" i="33" s="1"/>
  <c r="C5" i="33" s="1"/>
  <c r="C6" i="33" s="1"/>
  <c r="C23" i="33" l="1"/>
  <c r="B38" i="5"/>
  <c r="B40" i="5" s="1"/>
  <c r="E18" i="33"/>
  <c r="E21" i="33" s="1"/>
  <c r="C7" i="33" s="1"/>
  <c r="H13" i="8" l="1"/>
  <c r="D13" i="8" l="1"/>
  <c r="M13" i="8" l="1"/>
  <c r="L13" i="8"/>
  <c r="L18" i="8" s="1"/>
  <c r="C23" i="7" l="1"/>
  <c r="L24" i="8"/>
  <c r="K13" i="8"/>
  <c r="D10" i="33" l="1"/>
  <c r="M16" i="8"/>
  <c r="E12" i="14"/>
  <c r="E23" i="7"/>
  <c r="J22" i="6"/>
  <c r="F23" i="7" l="1"/>
  <c r="J23" i="6"/>
  <c r="M18" i="8"/>
  <c r="M24" i="8" s="1"/>
  <c r="D4" i="33"/>
  <c r="K10" i="8"/>
  <c r="N10" i="8" s="1"/>
  <c r="C35" i="7" l="1"/>
  <c r="E23" i="14"/>
  <c r="C12" i="7"/>
  <c r="K18" i="8"/>
  <c r="K24" i="8" s="1"/>
  <c r="E5" i="33"/>
  <c r="E4" i="33"/>
  <c r="D16" i="8" l="1"/>
  <c r="J16" i="8"/>
  <c r="H16" i="8"/>
  <c r="E12" i="7"/>
  <c r="F12" i="7" s="1"/>
  <c r="E35" i="7"/>
  <c r="F35" i="7" s="1"/>
  <c r="C26" i="16"/>
  <c r="E67" i="14" l="1"/>
  <c r="C28" i="16" l="1"/>
  <c r="E66" i="14" s="1"/>
  <c r="D14" i="6" l="1"/>
  <c r="K14" i="6" s="1"/>
  <c r="C27" i="16"/>
  <c r="G20" i="6"/>
  <c r="D13" i="6"/>
  <c r="I17" i="6"/>
  <c r="D12" i="6" l="1"/>
  <c r="C21" i="26"/>
  <c r="E65" i="14"/>
  <c r="C15" i="16"/>
  <c r="C16" i="16" s="1"/>
  <c r="E54" i="14" s="1"/>
  <c r="J14" i="8" l="1"/>
  <c r="J18" i="8" s="1"/>
  <c r="J24" i="8" s="1"/>
  <c r="H14" i="8"/>
  <c r="H18" i="8" s="1"/>
  <c r="H24" i="8" s="1"/>
  <c r="C20" i="7" s="1"/>
  <c r="E53" i="14"/>
  <c r="C33" i="7"/>
  <c r="D14" i="8"/>
  <c r="C12" i="26"/>
  <c r="C26" i="26" s="1"/>
  <c r="K12" i="6"/>
  <c r="E11" i="14" l="1"/>
  <c r="E20" i="7"/>
  <c r="F20" i="7" s="1"/>
  <c r="C28" i="26"/>
  <c r="C22" i="7"/>
  <c r="D18" i="8"/>
  <c r="D24" i="8" s="1"/>
  <c r="E33" i="7"/>
  <c r="F33" i="7" s="1"/>
  <c r="C34" i="7"/>
  <c r="E34" i="7" s="1"/>
  <c r="F34" i="7" s="1"/>
  <c r="I20" i="6"/>
  <c r="I15" i="6"/>
  <c r="I18" i="6"/>
  <c r="I21" i="6"/>
  <c r="K21" i="6" s="1"/>
  <c r="C17" i="7" l="1"/>
  <c r="C24" i="26"/>
  <c r="G22" i="6"/>
  <c r="C34" i="26"/>
  <c r="C18" i="16"/>
  <c r="E13" i="14"/>
  <c r="E22" i="7"/>
  <c r="F22" i="7" s="1"/>
  <c r="C32" i="7"/>
  <c r="E32" i="7" s="1"/>
  <c r="F32" i="7" s="1"/>
  <c r="C11" i="16"/>
  <c r="C29" i="16"/>
  <c r="E68" i="14" s="1"/>
  <c r="E49" i="14" l="1"/>
  <c r="D17" i="6"/>
  <c r="C39" i="16"/>
  <c r="C29" i="26"/>
  <c r="K22" i="6"/>
  <c r="G23" i="6"/>
  <c r="C40" i="16"/>
  <c r="E56" i="14"/>
  <c r="C7" i="26"/>
  <c r="E8" i="14"/>
  <c r="E17" i="7"/>
  <c r="K17" i="6" l="1"/>
  <c r="D23" i="6"/>
  <c r="C10" i="26" s="1"/>
  <c r="E33" i="4"/>
  <c r="C42" i="16"/>
  <c r="C37" i="26"/>
  <c r="C45" i="26" s="1"/>
  <c r="F17" i="7"/>
  <c r="I13" i="6"/>
  <c r="I23" i="6" l="1"/>
  <c r="C15" i="26" s="1"/>
  <c r="I13" i="8" l="1"/>
  <c r="I16" i="8" l="1"/>
  <c r="I14" i="8" l="1"/>
  <c r="I18" i="8" l="1"/>
  <c r="I24" i="8" s="1"/>
  <c r="C25" i="26" l="1"/>
  <c r="C21" i="7"/>
  <c r="E21" i="7" l="1"/>
  <c r="E14" i="14"/>
  <c r="H13" i="6"/>
  <c r="H23" i="6" l="1"/>
  <c r="C11" i="26" s="1"/>
  <c r="K13" i="6"/>
  <c r="F21" i="7"/>
  <c r="C13" i="8" l="1"/>
  <c r="G13" i="8" l="1"/>
  <c r="C16" i="8" l="1"/>
  <c r="G16" i="8" l="1"/>
  <c r="C14" i="8" l="1"/>
  <c r="C18" i="8" l="1"/>
  <c r="C24" i="8" s="1"/>
  <c r="C16" i="7" l="1"/>
  <c r="C22" i="26"/>
  <c r="C18" i="6"/>
  <c r="G14" i="8"/>
  <c r="G18" i="8" s="1"/>
  <c r="G24" i="8" s="1"/>
  <c r="C19" i="7" l="1"/>
  <c r="C23" i="26"/>
  <c r="C8" i="26"/>
  <c r="C23" i="6"/>
  <c r="K18" i="6"/>
  <c r="E6" i="14"/>
  <c r="E16" i="7"/>
  <c r="F16" i="7" l="1"/>
  <c r="E19" i="7"/>
  <c r="F19" i="7" s="1"/>
  <c r="E10" i="14"/>
  <c r="F15" i="6" l="1"/>
  <c r="C9" i="26" l="1"/>
  <c r="K15" i="6"/>
  <c r="F23" i="6"/>
  <c r="F13" i="8" l="1"/>
  <c r="E13" i="8" l="1"/>
  <c r="N13" i="8" s="1"/>
  <c r="E22" i="14" s="1"/>
  <c r="E25" i="14" s="1"/>
  <c r="G22" i="14" l="1"/>
  <c r="G23" i="14"/>
  <c r="G24" i="14"/>
  <c r="G19" i="14"/>
  <c r="G20" i="14"/>
  <c r="G21" i="14"/>
  <c r="F16" i="8" l="1"/>
  <c r="F14" i="8" l="1"/>
  <c r="F18" i="8" s="1"/>
  <c r="F24" i="8" s="1"/>
  <c r="D9" i="33"/>
  <c r="E16" i="8"/>
  <c r="N16" i="8" s="1"/>
  <c r="C10" i="33"/>
  <c r="E10" i="33" s="1"/>
  <c r="E20" i="6" l="1"/>
  <c r="C13" i="26" l="1"/>
  <c r="C27" i="26"/>
  <c r="C12" i="16"/>
  <c r="K20" i="6"/>
  <c r="C9" i="33"/>
  <c r="E9" i="33" s="1"/>
  <c r="E14" i="8"/>
  <c r="E18" i="8" l="1"/>
  <c r="E24" i="8" s="1"/>
  <c r="C18" i="7" s="1"/>
  <c r="N14" i="8"/>
  <c r="N18" i="8" s="1"/>
  <c r="N24" i="8" s="1"/>
  <c r="C9" i="7" s="1"/>
  <c r="E50" i="14"/>
  <c r="E9" i="7" l="1"/>
  <c r="F9" i="7" s="1"/>
  <c r="G12" i="7"/>
  <c r="E9" i="14"/>
  <c r="E18" i="7"/>
  <c r="C25" i="7"/>
  <c r="E15" i="14" l="1"/>
  <c r="F18" i="7"/>
  <c r="E25" i="7"/>
  <c r="F25" i="7" s="1"/>
  <c r="E19" i="6"/>
  <c r="K19" i="6" l="1"/>
  <c r="K23" i="6" s="1"/>
  <c r="C25" i="16"/>
  <c r="E23" i="6"/>
  <c r="C13" i="16"/>
  <c r="C31" i="7"/>
  <c r="G14" i="14"/>
  <c r="G13" i="14"/>
  <c r="G7" i="14"/>
  <c r="G11" i="14"/>
  <c r="G12" i="14"/>
  <c r="G8" i="14"/>
  <c r="G6" i="14"/>
  <c r="G10" i="14"/>
  <c r="G9" i="14"/>
  <c r="E51" i="14" l="1"/>
  <c r="C19" i="16"/>
  <c r="E31" i="7"/>
  <c r="F31" i="7" s="1"/>
  <c r="C38" i="7"/>
  <c r="E38" i="7" s="1"/>
  <c r="F38" i="7" s="1"/>
  <c r="C16" i="26"/>
  <c r="C17" i="26" s="1"/>
  <c r="C30" i="26"/>
  <c r="C31" i="26" s="1"/>
  <c r="C33" i="16"/>
  <c r="E63" i="14"/>
  <c r="E71" i="14" s="1"/>
  <c r="G15" i="14"/>
  <c r="C36" i="26" l="1"/>
  <c r="C40" i="26" s="1"/>
  <c r="G63" i="14"/>
  <c r="G65" i="14"/>
  <c r="G69" i="14"/>
  <c r="G67" i="14"/>
  <c r="G62" i="14"/>
  <c r="G66" i="14"/>
  <c r="G64" i="14"/>
  <c r="G61" i="14"/>
  <c r="G68" i="14"/>
  <c r="G70" i="14"/>
  <c r="E41" i="14"/>
  <c r="C37" i="16"/>
  <c r="C45" i="16" s="1"/>
  <c r="E57" i="14"/>
  <c r="G51" i="14" s="1"/>
  <c r="C44" i="26" l="1"/>
  <c r="F41" i="14"/>
  <c r="E42" i="14"/>
  <c r="G52" i="14"/>
  <c r="G49" i="14"/>
  <c r="G55" i="14"/>
  <c r="G48" i="14"/>
  <c r="G47" i="14"/>
  <c r="G54" i="14"/>
  <c r="G53" i="14"/>
  <c r="G56" i="14"/>
  <c r="G50" i="14"/>
  <c r="F42" i="14" l="1"/>
  <c r="E43" i="14"/>
  <c r="G41" i="14" s="1"/>
  <c r="G42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beckford</author>
  </authors>
  <commentList>
    <comment ref="A4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beckford:</t>
        </r>
        <r>
          <rPr>
            <sz val="10"/>
            <color indexed="81"/>
            <rFont val="Tahoma"/>
            <family val="2"/>
          </rPr>
          <t xml:space="preserve">
Texas State Soil and Water Conservation Board
</t>
        </r>
      </text>
    </comment>
  </commentList>
</comments>
</file>

<file path=xl/sharedStrings.xml><?xml version="1.0" encoding="utf-8"?>
<sst xmlns="http://schemas.openxmlformats.org/spreadsheetml/2006/main" count="462" uniqueCount="270">
  <si>
    <t>REVENUES:</t>
  </si>
  <si>
    <t>FEDERAL</t>
  </si>
  <si>
    <t>HHS</t>
  </si>
  <si>
    <t>DOT</t>
  </si>
  <si>
    <t>HUD</t>
  </si>
  <si>
    <t>NARC</t>
  </si>
  <si>
    <t>STATE:</t>
  </si>
  <si>
    <t>TDOA</t>
  </si>
  <si>
    <t>TWC</t>
  </si>
  <si>
    <t>TXDOT</t>
  </si>
  <si>
    <t>TCEQ</t>
  </si>
  <si>
    <t>TCJD</t>
  </si>
  <si>
    <t>TDHS</t>
  </si>
  <si>
    <t>TFS</t>
  </si>
  <si>
    <t>TXAM</t>
  </si>
  <si>
    <t>TDHCA</t>
  </si>
  <si>
    <t>TSSWCB</t>
  </si>
  <si>
    <t>CSEC SERVICE FEE</t>
  </si>
  <si>
    <t>DEM</t>
  </si>
  <si>
    <t>STATE PLNG</t>
  </si>
  <si>
    <t>LOCAL:</t>
  </si>
  <si>
    <t>METRO</t>
  </si>
  <si>
    <t>HCA</t>
  </si>
  <si>
    <t>COST REIMBURSEMENT</t>
  </si>
  <si>
    <t>EDA</t>
  </si>
  <si>
    <t>LDC</t>
  </si>
  <si>
    <t>INTEREST INCOME</t>
  </si>
  <si>
    <t>WORKSHOP</t>
  </si>
  <si>
    <t>PRODUCTS SALES</t>
  </si>
  <si>
    <t>MEMBERSHIP DUES</t>
  </si>
  <si>
    <t>SUBCONTRACTOR:</t>
  </si>
  <si>
    <t>IN-KIND/PROGRAM INC</t>
  </si>
  <si>
    <t>ENTERPRISE:</t>
  </si>
  <si>
    <t>FEE</t>
  </si>
  <si>
    <t>HGAC ENERGY</t>
  </si>
  <si>
    <t>PASS THRU</t>
  </si>
  <si>
    <t>FUND BALANCE</t>
  </si>
  <si>
    <t>REQUIRED HGAC DOLLARS</t>
  </si>
  <si>
    <t>Resident</t>
  </si>
  <si>
    <t>Services</t>
  </si>
  <si>
    <t>CJD</t>
  </si>
  <si>
    <t>COOP</t>
  </si>
  <si>
    <t>HL</t>
  </si>
  <si>
    <t>ENERGY</t>
  </si>
  <si>
    <t>NEPI</t>
  </si>
  <si>
    <t>DOL</t>
  </si>
  <si>
    <t>TCJD (CJ,LET,JAG)</t>
  </si>
  <si>
    <t>TOTAL</t>
  </si>
  <si>
    <t>Allocated</t>
  </si>
  <si>
    <t>Bugeted</t>
  </si>
  <si>
    <t>Rate</t>
  </si>
  <si>
    <t>Salaries</t>
  </si>
  <si>
    <t>* Salaries &amp; Benefits do not include indirect salaries$benefits</t>
  </si>
  <si>
    <t>Benefit</t>
  </si>
  <si>
    <t>total personnel</t>
  </si>
  <si>
    <t>Indirect</t>
  </si>
  <si>
    <t>GIS</t>
  </si>
  <si>
    <t>Network</t>
  </si>
  <si>
    <t>Personnel</t>
  </si>
  <si>
    <t>Purchasing</t>
  </si>
  <si>
    <t>Printshop</t>
  </si>
  <si>
    <t>GIS Allocation</t>
  </si>
  <si>
    <t>Transp</t>
  </si>
  <si>
    <t>C&amp;E</t>
  </si>
  <si>
    <t>Data Sevice</t>
  </si>
  <si>
    <t>* Salaries &amp; Benefits do not include indirect salaries and benefits</t>
  </si>
  <si>
    <t>Internal Services</t>
  </si>
  <si>
    <t>HOUSTON-GALVESTON AREA COUNCIL</t>
  </si>
  <si>
    <t>BUDGET AND SERVICE PLAN</t>
  </si>
  <si>
    <t>INCREASE (DECREASE)</t>
  </si>
  <si>
    <t>PERCENT CHANGE</t>
  </si>
  <si>
    <t>PERCENT TO OPERATIONS</t>
  </si>
  <si>
    <t>EXPENDITURE BY AREA</t>
  </si>
  <si>
    <t>PROGRAM OPERATIONS</t>
  </si>
  <si>
    <t>PASS - THROUGH FUNDS</t>
  </si>
  <si>
    <t>INDIRECT COST</t>
  </si>
  <si>
    <t>EXPENDITURE BY PROGRAM:</t>
  </si>
  <si>
    <t>AGING</t>
  </si>
  <si>
    <t>COMMUNITY &amp; ENVIRONMENTAL</t>
  </si>
  <si>
    <t>DATA SERVICES</t>
  </si>
  <si>
    <t>WORKFORCE</t>
  </si>
  <si>
    <t>PUBLIC SERVICES</t>
  </si>
  <si>
    <t>TRANSPORTATION</t>
  </si>
  <si>
    <t>LOCAL ACTIVITIES</t>
  </si>
  <si>
    <t>CAPITAL EXPENDITURES</t>
  </si>
  <si>
    <t>UNRESTRICTED FUND USE:</t>
  </si>
  <si>
    <t>LOCAL DEVELOPMENT CORPORATION</t>
  </si>
  <si>
    <t xml:space="preserve">CAPITAL </t>
  </si>
  <si>
    <t>PASS - THROUGH FUND BY PROGRAM:</t>
  </si>
  <si>
    <t>COMM &amp; ENVIRON</t>
  </si>
  <si>
    <t>DATA   SERVICES</t>
  </si>
  <si>
    <t>TRANSP</t>
  </si>
  <si>
    <t>LOCAL</t>
  </si>
  <si>
    <t>FUNDING SOURCES</t>
  </si>
  <si>
    <t>US ENVIRONMENTAL PROTECTION AGENCY</t>
  </si>
  <si>
    <t>US DEPARTMENT OF ENERGY</t>
  </si>
  <si>
    <t>TEXAS DEPARTMENT OF AGRICULTURE</t>
  </si>
  <si>
    <t>COMM ON STATE EMERGENCY COMMUNICATION</t>
  </si>
  <si>
    <t>TEXAS DEPARTMENT OF EMERGENCY MANAGEMENT</t>
  </si>
  <si>
    <t>TEXAS DEPARTMENT OF TRANSPORTATION</t>
  </si>
  <si>
    <t>TEXAS CRIMINAL JUSTICE DIVISION</t>
  </si>
  <si>
    <t>TEXAS WORKFORCE COMMISSION</t>
  </si>
  <si>
    <t>TEXAS GENERAL LAND OFFICE</t>
  </si>
  <si>
    <t>TEXAS COMMISSION ON ENVIRONMENTAL QUALITY</t>
  </si>
  <si>
    <t>OTHER PUBLIC AGENCIES</t>
  </si>
  <si>
    <t>LOCAL CONTRACTS</t>
  </si>
  <si>
    <t>HOUSTON-GALVESTON AREA COUNCIL LOCAL FUNDS</t>
  </si>
  <si>
    <t>TOTAL REVENUES</t>
  </si>
  <si>
    <t>NETWORK &amp;   GIS</t>
  </si>
  <si>
    <t>ADMIN</t>
  </si>
  <si>
    <t>INTERNAL  SERVICES</t>
  </si>
  <si>
    <t>EXPENSES</t>
  </si>
  <si>
    <t>SALARIES</t>
  </si>
  <si>
    <t>BENEFITS</t>
  </si>
  <si>
    <t>INDIRECT</t>
  </si>
  <si>
    <t>CONTRACTS &amp; CONSULTANT</t>
  </si>
  <si>
    <t>TRAVEL</t>
  </si>
  <si>
    <t>RENT</t>
  </si>
  <si>
    <t>COMPUTER SERVICES</t>
  </si>
  <si>
    <t>EXPENDABLE EQUIPMENT</t>
  </si>
  <si>
    <t>INTERNAL SERVICES</t>
  </si>
  <si>
    <t>OTHER DIRECT</t>
  </si>
  <si>
    <t>SUBTOTAL</t>
  </si>
  <si>
    <t>CAPITAL</t>
  </si>
  <si>
    <t>PASS-THRU</t>
  </si>
  <si>
    <t>TOTAL EXPENSES</t>
  </si>
  <si>
    <t>SCHEDULE OF SHARED ADMINISTRATION</t>
  </si>
  <si>
    <t>EMPLOYEE BENEFITS</t>
  </si>
  <si>
    <t>TOTAL PERSONNEL</t>
  </si>
  <si>
    <t>LEGAL SERVICES</t>
  </si>
  <si>
    <t>CONSULTANTS</t>
  </si>
  <si>
    <t>ACCOUNTING &amp; AUDIT</t>
  </si>
  <si>
    <t>OTHER CONTRACT SVCS</t>
  </si>
  <si>
    <t xml:space="preserve">TRAVEL </t>
  </si>
  <si>
    <t>OFFICE SUPPLIES</t>
  </si>
  <si>
    <t>MEETING EXPENSES</t>
  </si>
  <si>
    <t>PROGRAM PROMOTION</t>
  </si>
  <si>
    <t>LICENSES&amp;PERMIT</t>
  </si>
  <si>
    <t>COMMUNICATION</t>
  </si>
  <si>
    <t>PRINTING (OUTSIDE)</t>
  </si>
  <si>
    <t>BOOKS &amp; PUBLICATIONS</t>
  </si>
  <si>
    <t>MAINTENANCE &amp; REPAIR</t>
  </si>
  <si>
    <t>SOFTWARE &amp; DATABASES</t>
  </si>
  <si>
    <t>EMPLOYEE DEVELOPMENT</t>
  </si>
  <si>
    <t>POSTAGE &amp; DELIVERY</t>
  </si>
  <si>
    <t>SUBSCRIPTION</t>
  </si>
  <si>
    <t>LEGAL NOTICE</t>
  </si>
  <si>
    <t>OPERATING EXPENSES</t>
  </si>
  <si>
    <t>DEPRECIATION</t>
  </si>
  <si>
    <t>INDIRECT CARRYOVER</t>
  </si>
  <si>
    <t>TOTAL INDIRECT</t>
  </si>
  <si>
    <t>BASIS FOR ALLOCATION:</t>
  </si>
  <si>
    <t>SALARIES PLUS BENEFITS</t>
  </si>
  <si>
    <t>INDIRECT RATE</t>
  </si>
  <si>
    <t>SCHEDULE OF BENEFITS</t>
  </si>
  <si>
    <t>RELEASE TIME:</t>
  </si>
  <si>
    <t>VACATION TIME</t>
  </si>
  <si>
    <t>SICK LEAVE</t>
  </si>
  <si>
    <t>HOLIDAY</t>
  </si>
  <si>
    <t>OTHER LEAVE</t>
  </si>
  <si>
    <t>TOTAL RELEASE TIME</t>
  </si>
  <si>
    <t>RELEASE TIME RATE</t>
  </si>
  <si>
    <t>BENEFIT PROGRAM:</t>
  </si>
  <si>
    <t>FICA &amp; MEDICARE</t>
  </si>
  <si>
    <t>GROUP INSURANCE</t>
  </si>
  <si>
    <t>RETIREMENT</t>
  </si>
  <si>
    <t>UNEMPLOYMENT INSURANCE</t>
  </si>
  <si>
    <t>WORKER'S COMPENSATION</t>
  </si>
  <si>
    <t>TOTAL BENEFIT PROGRAM</t>
  </si>
  <si>
    <t>BENEFIT PROGRAM RATE</t>
  </si>
  <si>
    <t>BENEFIT CARRY FORWARD</t>
  </si>
  <si>
    <t>TOTAL EMPLOYEE BENEFITS</t>
  </si>
  <si>
    <t>GROSS SALARIES</t>
  </si>
  <si>
    <t>LESS: RELEASE TIME</t>
  </si>
  <si>
    <t>TOTAL CHARGEABLE SALARIES</t>
  </si>
  <si>
    <t>COMBINED EMPLOYEE BENEFIT RATE</t>
  </si>
  <si>
    <t>SCHEDULE OF LOCAL NON-FUNDED EXPENDITURES</t>
  </si>
  <si>
    <t>CONSULTANT</t>
  </si>
  <si>
    <t xml:space="preserve">  LEGAL  SERVICES</t>
  </si>
  <si>
    <t>OTHER CONTRACT SERVICES</t>
  </si>
  <si>
    <t>TRAVEL - OUT OF  REGION</t>
  </si>
  <si>
    <t>CAPITAL EQUIPMENT</t>
  </si>
  <si>
    <t>TOTAL LOCAL NON-FUNDED</t>
  </si>
  <si>
    <t>INTERLOCAL CONTRACTS</t>
  </si>
  <si>
    <t>DATA SALES</t>
  </si>
  <si>
    <t>FUND TRANSFER</t>
  </si>
  <si>
    <t>EXPENDITURES:</t>
  </si>
  <si>
    <t>LOCAL NON-FUNDED</t>
  </si>
  <si>
    <t>TOTAL EXPENDITURES</t>
  </si>
  <si>
    <t xml:space="preserve">GENERAL FUND EXCESS OF REVENUE </t>
  </si>
  <si>
    <t>OVER EXPENDITURES</t>
  </si>
  <si>
    <t>ENTERPRISE FUND INCREASE</t>
  </si>
  <si>
    <t>NET ENTERPRISE FUND INCREASE</t>
  </si>
  <si>
    <t>TOTAL CHANGE TO FUND BALANCE</t>
  </si>
  <si>
    <t>CRIMINAL JUSTICE/EMERGENCY PREPAREDNESS</t>
  </si>
  <si>
    <t>EMERGENCY COMMUNICATIONS</t>
  </si>
  <si>
    <t>COOPERATIVE PURCHASING</t>
  </si>
  <si>
    <t>EXPENDITURES</t>
  </si>
  <si>
    <t>TRANSFER FROM ENTERPRISE FUND</t>
  </si>
  <si>
    <t>GENERAL FUND INCREASE</t>
  </si>
  <si>
    <t>SPECIAL REVENUE FUND INCREASE</t>
  </si>
  <si>
    <t>FINAL PROJECTED FUND BALANCE</t>
  </si>
  <si>
    <t xml:space="preserve">GENERAL FUND </t>
  </si>
  <si>
    <t xml:space="preserve">ENTERPRISE FUND </t>
  </si>
  <si>
    <t xml:space="preserve">SPECIAL REV FUND </t>
  </si>
  <si>
    <t>PROGRAM EXPENDITURES</t>
  </si>
  <si>
    <t>DATA SERVICE</t>
  </si>
  <si>
    <t>DATA SVC</t>
  </si>
  <si>
    <t>EMPLOYMENT &amp; TRNG</t>
  </si>
  <si>
    <t>PUB SVC.</t>
  </si>
  <si>
    <t>LOCAL PROJECTS</t>
  </si>
  <si>
    <t>TRANS</t>
  </si>
  <si>
    <t>CATEGORY EXPENDITURES</t>
  </si>
  <si>
    <t>SALARIES&amp;BENEFITS</t>
  </si>
  <si>
    <t>SAL&amp;BEN</t>
  </si>
  <si>
    <t>CONTRACTS&amp;CONSULTANTS</t>
  </si>
  <si>
    <t>CONTRACT</t>
  </si>
  <si>
    <t>PASSTHRU</t>
  </si>
  <si>
    <t>DATA SERV, EQUIPMENT, TRAVEL</t>
  </si>
  <si>
    <t>OTHER</t>
  </si>
  <si>
    <t>INDIRECT COSTS</t>
  </si>
  <si>
    <t>CONSULTANT&amp;CONTR</t>
  </si>
  <si>
    <t>CONTR</t>
  </si>
  <si>
    <t>SUPPLIES</t>
  </si>
  <si>
    <t>EQUIPMENT</t>
  </si>
  <si>
    <t>EQUIP</t>
  </si>
  <si>
    <t>OTHER CHARGES</t>
  </si>
  <si>
    <t>REVENUES ANALYSIS</t>
  </si>
  <si>
    <t>UNRESTRICTED(LOCAL REVENUE)</t>
  </si>
  <si>
    <t>RESTRICTED(APPLIED REVENUE)</t>
  </si>
  <si>
    <t>UNRESTRICTED REVENUE</t>
  </si>
  <si>
    <t>DUES</t>
  </si>
  <si>
    <t>INTEREST</t>
  </si>
  <si>
    <t>INTERLOCAL</t>
  </si>
  <si>
    <t>LEASE ALLOWANCE</t>
  </si>
  <si>
    <t>LEASE ALLOW</t>
  </si>
  <si>
    <t>UNRESTRICTED FUND USE</t>
  </si>
  <si>
    <t>C &amp; E</t>
  </si>
  <si>
    <t>DATASVC</t>
  </si>
  <si>
    <t>TRASNPORTATION</t>
  </si>
  <si>
    <t>Internal Svc</t>
  </si>
  <si>
    <t>Data Svc</t>
  </si>
  <si>
    <t>CE</t>
  </si>
  <si>
    <t>PS</t>
  </si>
  <si>
    <t>HS</t>
  </si>
  <si>
    <t>TS</t>
  </si>
  <si>
    <t>Total Salaries</t>
  </si>
  <si>
    <t>SHARED SERVICES</t>
  </si>
  <si>
    <t>SHARED SEVICES</t>
  </si>
  <si>
    <t>SHARED SVC</t>
  </si>
  <si>
    <t>SHARED SVCS</t>
  </si>
  <si>
    <t>TEXAS HEALTH AND  HUMAN SERVICES COMMISSION</t>
  </si>
  <si>
    <t>LEASE IMPROVEMENT ALLOWANCE</t>
  </si>
  <si>
    <t>FUND TRANSFERS</t>
  </si>
  <si>
    <t>DEPREC</t>
  </si>
  <si>
    <t>2022     REVISED</t>
  </si>
  <si>
    <t xml:space="preserve">2022     REVISED </t>
  </si>
  <si>
    <t>2022       REVISED</t>
  </si>
  <si>
    <t>GULF COAST EMERGENCY 911 DISTRICT</t>
  </si>
  <si>
    <t>ECONOMIC DEVELOPMENT CORPORATION</t>
  </si>
  <si>
    <t>GULD COAST 911 DISTRICT</t>
  </si>
  <si>
    <t>911 DISTRICT</t>
  </si>
  <si>
    <t>FISCAL YEAR 2023</t>
  </si>
  <si>
    <t xml:space="preserve">2023 APPLIED REVENUES BY PROGRAM </t>
  </si>
  <si>
    <t>2023 OVERALL EXPENSES BY PROGRAMS</t>
  </si>
  <si>
    <t>2023 UNRESTRICTED REVENUES &amp; EXPENSES</t>
  </si>
  <si>
    <t>2023 OVERALL FUND BALANCE</t>
  </si>
  <si>
    <t>DAR</t>
  </si>
  <si>
    <t>Benefits</t>
  </si>
  <si>
    <t>EEMPLOYEE RECRUITING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</si>
</sst>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&quot;$&quot;* #,##0_);_(&quot;$&quot;* \(#,##0\);_(&quot;$&quot;* &quot;0&quot;_);_(@_)"/>
    <numFmt numFmtId="166" formatCode="_(* #,##0_);_(* \(#,##0\);_(* &quot;0&quot;_);_(@_)"/>
    <numFmt numFmtId="167" formatCode="_(&quot;$&quot;* #,##0.0000_);_(&quot;$&quot;* \(#,##0.0000\);_(&quot;$&quot;* &quot;-&quot;????_);_(@_)"/>
    <numFmt numFmtId="168" formatCode="_(* #,##0.0000_);_(* \(#,##0.0000\);_(* &quot;-&quot;??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24994659260841701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double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0.1499679555650502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24994659260841701"/>
      </bottom>
      <diagonal/>
    </border>
    <border>
      <left/>
      <right style="thin">
        <color indexed="64"/>
      </right>
      <top/>
      <bottom style="medium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>
      <alignment horizontal="right" vertical="center" indent="1"/>
    </xf>
    <xf numFmtId="0" fontId="2" fillId="0" borderId="3">
      <alignment horizontal="center"/>
    </xf>
    <xf numFmtId="0" fontId="2" fillId="0" borderId="0">
      <alignment horizontal="left" vertical="center"/>
    </xf>
    <xf numFmtId="42" fontId="9" fillId="0" borderId="4"/>
    <xf numFmtId="0" fontId="2" fillId="0" borderId="21">
      <alignment horizontal="center" wrapText="1"/>
    </xf>
    <xf numFmtId="43" fontId="10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/>
    <xf numFmtId="3" fontId="4" fillId="0" borderId="0" xfId="0" applyNumberFormat="1" applyFont="1"/>
    <xf numFmtId="10" fontId="0" fillId="0" borderId="0" xfId="0" applyNumberFormat="1"/>
    <xf numFmtId="3" fontId="0" fillId="0" borderId="0" xfId="0" applyNumberFormat="1"/>
    <xf numFmtId="10" fontId="0" fillId="0" borderId="4" xfId="0" applyNumberFormat="1" applyBorder="1"/>
    <xf numFmtId="3" fontId="4" fillId="0" borderId="0" xfId="0" applyNumberFormat="1" applyFont="1" applyAlignment="1">
      <alignment horizontal="center"/>
    </xf>
    <xf numFmtId="1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0" fillId="0" borderId="0" xfId="0" applyAlignment="1">
      <alignment horizontal="left"/>
    </xf>
    <xf numFmtId="10" fontId="0" fillId="0" borderId="3" xfId="0" applyNumberFormat="1" applyBorder="1"/>
    <xf numFmtId="3" fontId="0" fillId="0" borderId="0" xfId="0" applyNumberFormat="1" applyAlignment="1">
      <alignment vertic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" fontId="3" fillId="0" borderId="0" xfId="0" applyNumberFormat="1" applyFont="1"/>
    <xf numFmtId="0" fontId="0" fillId="4" borderId="0" xfId="0" applyFill="1"/>
    <xf numFmtId="3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3" fontId="3" fillId="0" borderId="0" xfId="0" applyNumberFormat="1" applyFont="1"/>
    <xf numFmtId="42" fontId="0" fillId="0" borderId="3" xfId="0" applyNumberFormat="1" applyBorder="1"/>
    <xf numFmtId="42" fontId="0" fillId="0" borderId="4" xfId="0" applyNumberFormat="1" applyBorder="1"/>
    <xf numFmtId="41" fontId="0" fillId="0" borderId="3" xfId="0" applyNumberFormat="1" applyBorder="1"/>
    <xf numFmtId="41" fontId="0" fillId="0" borderId="0" xfId="0" applyNumberFormat="1"/>
    <xf numFmtId="3" fontId="0" fillId="0" borderId="3" xfId="0" applyNumberForma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5">
      <alignment horizontal="right" vertical="center" indent="1"/>
    </xf>
    <xf numFmtId="166" fontId="0" fillId="0" borderId="3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1" xfId="0" applyNumberFormat="1" applyBorder="1" applyAlignment="1">
      <alignment vertical="center"/>
    </xf>
    <xf numFmtId="41" fontId="3" fillId="0" borderId="0" xfId="0" applyNumberFormat="1" applyFont="1"/>
    <xf numFmtId="41" fontId="3" fillId="0" borderId="3" xfId="0" applyNumberFormat="1" applyFont="1" applyBorder="1"/>
    <xf numFmtId="42" fontId="3" fillId="0" borderId="1" xfId="0" applyNumberFormat="1" applyFont="1" applyBorder="1"/>
    <xf numFmtId="42" fontId="3" fillId="0" borderId="3" xfId="0" applyNumberFormat="1" applyFont="1" applyBorder="1"/>
    <xf numFmtId="10" fontId="3" fillId="0" borderId="1" xfId="0" applyNumberFormat="1" applyFont="1" applyBorder="1"/>
    <xf numFmtId="0" fontId="3" fillId="0" borderId="0" xfId="0" applyFont="1" applyAlignment="1">
      <alignment horizontal="center"/>
    </xf>
    <xf numFmtId="42" fontId="3" fillId="0" borderId="2" xfId="0" applyNumberFormat="1" applyFont="1" applyBorder="1"/>
    <xf numFmtId="164" fontId="3" fillId="0" borderId="0" xfId="0" applyNumberFormat="1" applyFont="1"/>
    <xf numFmtId="3" fontId="3" fillId="0" borderId="3" xfId="0" applyNumberFormat="1" applyFont="1" applyBorder="1"/>
    <xf numFmtId="166" fontId="3" fillId="0" borderId="2" xfId="0" applyNumberFormat="1" applyFont="1" applyBorder="1"/>
    <xf numFmtId="166" fontId="3" fillId="0" borderId="0" xfId="0" applyNumberFormat="1" applyFont="1"/>
    <xf numFmtId="166" fontId="3" fillId="0" borderId="3" xfId="0" applyNumberFormat="1" applyFont="1" applyBorder="1"/>
    <xf numFmtId="42" fontId="3" fillId="0" borderId="6" xfId="0" applyNumberFormat="1" applyFont="1" applyBorder="1"/>
    <xf numFmtId="42" fontId="3" fillId="0" borderId="5" xfId="0" applyNumberFormat="1" applyFont="1" applyBorder="1"/>
    <xf numFmtId="165" fontId="3" fillId="0" borderId="1" xfId="0" applyNumberFormat="1" applyFont="1" applyBorder="1"/>
    <xf numFmtId="0" fontId="2" fillId="0" borderId="10" xfId="5" applyBorder="1">
      <alignment horizontal="right" vertical="center" indent="1"/>
    </xf>
    <xf numFmtId="42" fontId="0" fillId="0" borderId="0" xfId="0" applyNumberFormat="1"/>
    <xf numFmtId="0" fontId="2" fillId="6" borderId="13" xfId="5" applyFill="1" applyBorder="1" applyAlignment="1">
      <alignment horizontal="left" vertical="center"/>
    </xf>
    <xf numFmtId="3" fontId="0" fillId="6" borderId="14" xfId="0" applyNumberFormat="1" applyFill="1" applyBorder="1"/>
    <xf numFmtId="10" fontId="0" fillId="6" borderId="14" xfId="0" applyNumberFormat="1" applyFill="1" applyBorder="1"/>
    <xf numFmtId="10" fontId="0" fillId="6" borderId="15" xfId="0" applyNumberFormat="1" applyFill="1" applyBorder="1"/>
    <xf numFmtId="0" fontId="2" fillId="0" borderId="16" xfId="5" applyBorder="1">
      <alignment horizontal="right" vertical="center" indent="1"/>
    </xf>
    <xf numFmtId="10" fontId="0" fillId="0" borderId="17" xfId="0" applyNumberFormat="1" applyBorder="1"/>
    <xf numFmtId="0" fontId="2" fillId="0" borderId="18" xfId="5" applyBorder="1">
      <alignment horizontal="right" vertical="center" indent="1"/>
    </xf>
    <xf numFmtId="10" fontId="0" fillId="0" borderId="19" xfId="0" applyNumberFormat="1" applyBorder="1"/>
    <xf numFmtId="3" fontId="0" fillId="0" borderId="20" xfId="0" applyNumberFormat="1" applyBorder="1"/>
    <xf numFmtId="10" fontId="0" fillId="0" borderId="20" xfId="0" applyNumberFormat="1" applyBorder="1"/>
    <xf numFmtId="42" fontId="9" fillId="0" borderId="4" xfId="8"/>
    <xf numFmtId="0" fontId="0" fillId="0" borderId="18" xfId="0" applyBorder="1"/>
    <xf numFmtId="0" fontId="2" fillId="0" borderId="21" xfId="9">
      <alignment horizontal="center" wrapText="1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6" borderId="14" xfId="0" applyNumberFormat="1" applyFill="1" applyBorder="1" applyAlignment="1">
      <alignment vertical="center"/>
    </xf>
    <xf numFmtId="3" fontId="0" fillId="6" borderId="15" xfId="0" applyNumberFormat="1" applyFill="1" applyBorder="1" applyAlignment="1">
      <alignment vertical="center"/>
    </xf>
    <xf numFmtId="0" fontId="2" fillId="6" borderId="7" xfId="7" applyFill="1" applyBorder="1">
      <alignment horizontal="left" vertical="center"/>
    </xf>
    <xf numFmtId="165" fontId="0" fillId="0" borderId="0" xfId="0" applyNumberFormat="1" applyAlignment="1">
      <alignment vertical="center"/>
    </xf>
    <xf numFmtId="0" fontId="2" fillId="6" borderId="13" xfId="7" applyFill="1" applyBorder="1">
      <alignment horizontal="left" vertical="center"/>
    </xf>
    <xf numFmtId="0" fontId="0" fillId="6" borderId="14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0" fillId="0" borderId="22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30" xfId="0" applyNumberFormat="1" applyBorder="1" applyAlignment="1">
      <alignment vertical="center"/>
    </xf>
    <xf numFmtId="165" fontId="0" fillId="0" borderId="31" xfId="0" applyNumberFormat="1" applyBorder="1" applyAlignment="1">
      <alignment vertical="center"/>
    </xf>
    <xf numFmtId="166" fontId="0" fillId="0" borderId="32" xfId="0" applyNumberFormat="1" applyBorder="1" applyAlignment="1">
      <alignment vertical="center"/>
    </xf>
    <xf numFmtId="166" fontId="0" fillId="0" borderId="33" xfId="0" applyNumberFormat="1" applyBorder="1" applyAlignment="1">
      <alignment vertical="center"/>
    </xf>
    <xf numFmtId="166" fontId="0" fillId="0" borderId="34" xfId="0" applyNumberFormat="1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4" fillId="3" borderId="0" xfId="0" applyFont="1" applyFill="1"/>
    <xf numFmtId="3" fontId="4" fillId="6" borderId="8" xfId="0" applyNumberFormat="1" applyFont="1" applyFill="1" applyBorder="1"/>
    <xf numFmtId="3" fontId="4" fillId="6" borderId="9" xfId="0" applyNumberFormat="1" applyFont="1" applyFill="1" applyBorder="1"/>
    <xf numFmtId="42" fontId="3" fillId="0" borderId="0" xfId="0" applyNumberFormat="1" applyFont="1"/>
    <xf numFmtId="0" fontId="0" fillId="0" borderId="11" xfId="0" applyBorder="1"/>
    <xf numFmtId="3" fontId="4" fillId="0" borderId="28" xfId="0" applyNumberFormat="1" applyFont="1" applyBorder="1"/>
    <xf numFmtId="3" fontId="4" fillId="0" borderId="12" xfId="0" applyNumberFormat="1" applyFont="1" applyBorder="1"/>
    <xf numFmtId="0" fontId="2" fillId="3" borderId="10" xfId="5" applyFill="1" applyBorder="1">
      <alignment horizontal="right" vertical="center" indent="1"/>
    </xf>
    <xf numFmtId="0" fontId="0" fillId="6" borderId="14" xfId="0" applyFill="1" applyBorder="1"/>
    <xf numFmtId="0" fontId="0" fillId="6" borderId="15" xfId="0" applyFill="1" applyBorder="1"/>
    <xf numFmtId="165" fontId="3" fillId="0" borderId="0" xfId="0" applyNumberFormat="1" applyFont="1"/>
    <xf numFmtId="0" fontId="3" fillId="0" borderId="20" xfId="0" applyFont="1" applyBorder="1"/>
    <xf numFmtId="42" fontId="3" fillId="6" borderId="4" xfId="0" applyNumberFormat="1" applyFont="1" applyFill="1" applyBorder="1"/>
    <xf numFmtId="0" fontId="2" fillId="0" borderId="21" xfId="6" applyBorder="1" applyAlignment="1">
      <alignment horizontal="center" wrapText="1"/>
    </xf>
    <xf numFmtId="10" fontId="0" fillId="0" borderId="22" xfId="0" applyNumberFormat="1" applyBorder="1"/>
    <xf numFmtId="10" fontId="0" fillId="0" borderId="29" xfId="0" applyNumberFormat="1" applyBorder="1"/>
    <xf numFmtId="10" fontId="9" fillId="0" borderId="4" xfId="8" applyNumberFormat="1"/>
    <xf numFmtId="166" fontId="3" fillId="0" borderId="32" xfId="0" applyNumberFormat="1" applyFont="1" applyBorder="1"/>
    <xf numFmtId="166" fontId="3" fillId="0" borderId="36" xfId="0" applyNumberFormat="1" applyFont="1" applyBorder="1"/>
    <xf numFmtId="166" fontId="3" fillId="0" borderId="34" xfId="0" applyNumberFormat="1" applyFont="1" applyBorder="1"/>
    <xf numFmtId="166" fontId="3" fillId="0" borderId="37" xfId="0" applyNumberFormat="1" applyFont="1" applyBorder="1"/>
    <xf numFmtId="3" fontId="3" fillId="0" borderId="14" xfId="0" applyNumberFormat="1" applyFont="1" applyBorder="1"/>
    <xf numFmtId="41" fontId="3" fillId="6" borderId="0" xfId="0" applyNumberFormat="1" applyFont="1" applyFill="1"/>
    <xf numFmtId="41" fontId="3" fillId="0" borderId="24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2" fontId="3" fillId="0" borderId="4" xfId="8" applyFont="1"/>
    <xf numFmtId="42" fontId="3" fillId="0" borderId="23" xfId="8" applyFont="1" applyBorder="1"/>
    <xf numFmtId="0" fontId="2" fillId="6" borderId="38" xfId="7" applyFill="1" applyBorder="1">
      <alignment horizontal="left" vertical="center"/>
    </xf>
    <xf numFmtId="166" fontId="3" fillId="6" borderId="39" xfId="0" applyNumberFormat="1" applyFont="1" applyFill="1" applyBorder="1"/>
    <xf numFmtId="0" fontId="2" fillId="0" borderId="40" xfId="5" applyBorder="1">
      <alignment horizontal="right" vertical="center" indent="1"/>
    </xf>
    <xf numFmtId="3" fontId="3" fillId="0" borderId="41" xfId="0" applyNumberFormat="1" applyFont="1" applyBorder="1"/>
    <xf numFmtId="42" fontId="3" fillId="0" borderId="42" xfId="0" applyNumberFormat="1" applyFont="1" applyBorder="1"/>
    <xf numFmtId="3" fontId="3" fillId="0" borderId="43" xfId="0" applyNumberFormat="1" applyFont="1" applyBorder="1"/>
    <xf numFmtId="0" fontId="2" fillId="6" borderId="40" xfId="7" applyFill="1" applyBorder="1">
      <alignment horizontal="left" vertical="center"/>
    </xf>
    <xf numFmtId="3" fontId="3" fillId="6" borderId="0" xfId="0" applyNumberFormat="1" applyFont="1" applyFill="1"/>
    <xf numFmtId="3" fontId="3" fillId="6" borderId="43" xfId="0" applyNumberFormat="1" applyFont="1" applyFill="1" applyBorder="1"/>
    <xf numFmtId="42" fontId="3" fillId="0" borderId="43" xfId="0" applyNumberFormat="1" applyFont="1" applyBorder="1"/>
    <xf numFmtId="166" fontId="3" fillId="0" borderId="43" xfId="0" applyNumberFormat="1" applyFont="1" applyBorder="1"/>
    <xf numFmtId="0" fontId="3" fillId="0" borderId="43" xfId="0" applyFont="1" applyBorder="1"/>
    <xf numFmtId="10" fontId="3" fillId="0" borderId="42" xfId="0" applyNumberFormat="1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166" fontId="0" fillId="0" borderId="0" xfId="0" applyNumberFormat="1"/>
    <xf numFmtId="166" fontId="3" fillId="0" borderId="30" xfId="0" applyNumberFormat="1" applyFont="1" applyBorder="1"/>
    <xf numFmtId="166" fontId="3" fillId="0" borderId="47" xfId="0" applyNumberFormat="1" applyFont="1" applyBorder="1"/>
    <xf numFmtId="42" fontId="3" fillId="0" borderId="48" xfId="0" applyNumberFormat="1" applyFont="1" applyBorder="1"/>
    <xf numFmtId="42" fontId="3" fillId="0" borderId="49" xfId="0" applyNumberFormat="1" applyFont="1" applyBorder="1"/>
    <xf numFmtId="3" fontId="4" fillId="0" borderId="32" xfId="0" applyNumberFormat="1" applyFont="1" applyBorder="1"/>
    <xf numFmtId="3" fontId="4" fillId="0" borderId="36" xfId="0" applyNumberFormat="1" applyFont="1" applyBorder="1"/>
    <xf numFmtId="42" fontId="3" fillId="0" borderId="32" xfId="0" applyNumberFormat="1" applyFont="1" applyBorder="1"/>
    <xf numFmtId="42" fontId="3" fillId="0" borderId="36" xfId="0" applyNumberFormat="1" applyFont="1" applyBorder="1"/>
    <xf numFmtId="3" fontId="3" fillId="0" borderId="32" xfId="0" applyNumberFormat="1" applyFont="1" applyBorder="1"/>
    <xf numFmtId="3" fontId="3" fillId="0" borderId="36" xfId="0" applyNumberFormat="1" applyFont="1" applyBorder="1"/>
    <xf numFmtId="10" fontId="3" fillId="3" borderId="50" xfId="0" applyNumberFormat="1" applyFont="1" applyFill="1" applyBorder="1"/>
    <xf numFmtId="10" fontId="3" fillId="3" borderId="51" xfId="0" applyNumberFormat="1" applyFont="1" applyFill="1" applyBorder="1"/>
    <xf numFmtId="0" fontId="2" fillId="6" borderId="52" xfId="7" applyFill="1" applyBorder="1">
      <alignment horizontal="left" vertical="center"/>
    </xf>
    <xf numFmtId="0" fontId="3" fillId="6" borderId="53" xfId="0" applyFont="1" applyFill="1" applyBorder="1"/>
    <xf numFmtId="0" fontId="3" fillId="6" borderId="54" xfId="0" applyFont="1" applyFill="1" applyBorder="1"/>
    <xf numFmtId="0" fontId="2" fillId="0" borderId="55" xfId="5" applyBorder="1">
      <alignment horizontal="right" vertical="center" indent="1"/>
    </xf>
    <xf numFmtId="42" fontId="3" fillId="0" borderId="56" xfId="0" applyNumberFormat="1" applyFont="1" applyBorder="1"/>
    <xf numFmtId="166" fontId="3" fillId="0" borderId="56" xfId="0" applyNumberFormat="1" applyFont="1" applyBorder="1"/>
    <xf numFmtId="166" fontId="3" fillId="0" borderId="57" xfId="0" applyNumberFormat="1" applyFont="1" applyBorder="1"/>
    <xf numFmtId="3" fontId="3" fillId="0" borderId="56" xfId="0" applyNumberFormat="1" applyFont="1" applyBorder="1"/>
    <xf numFmtId="42" fontId="3" fillId="0" borderId="57" xfId="0" applyNumberFormat="1" applyFont="1" applyBorder="1"/>
    <xf numFmtId="0" fontId="2" fillId="0" borderId="58" xfId="5" applyBorder="1">
      <alignment horizontal="right" vertical="center" indent="1"/>
    </xf>
    <xf numFmtId="0" fontId="2" fillId="0" borderId="60" xfId="5" applyBorder="1">
      <alignment horizontal="right" vertical="center" indent="1"/>
    </xf>
    <xf numFmtId="3" fontId="3" fillId="0" borderId="2" xfId="0" applyNumberFormat="1" applyFont="1" applyBorder="1"/>
    <xf numFmtId="3" fontId="3" fillId="0" borderId="57" xfId="0" applyNumberFormat="1" applyFont="1" applyBorder="1"/>
    <xf numFmtId="164" fontId="3" fillId="0" borderId="57" xfId="0" applyNumberFormat="1" applyFont="1" applyBorder="1"/>
    <xf numFmtId="3" fontId="3" fillId="6" borderId="53" xfId="0" applyNumberFormat="1" applyFont="1" applyFill="1" applyBorder="1"/>
    <xf numFmtId="3" fontId="3" fillId="6" borderId="54" xfId="0" applyNumberFormat="1" applyFont="1" applyFill="1" applyBorder="1"/>
    <xf numFmtId="0" fontId="2" fillId="6" borderId="52" xfId="0" applyFont="1" applyFill="1" applyBorder="1"/>
    <xf numFmtId="0" fontId="0" fillId="6" borderId="53" xfId="0" applyFill="1" applyBorder="1"/>
    <xf numFmtId="0" fontId="0" fillId="6" borderId="54" xfId="0" applyFill="1" applyBorder="1"/>
    <xf numFmtId="165" fontId="3" fillId="0" borderId="56" xfId="0" applyNumberFormat="1" applyFont="1" applyBorder="1"/>
    <xf numFmtId="166" fontId="3" fillId="0" borderId="61" xfId="0" applyNumberFormat="1" applyFont="1" applyBorder="1"/>
    <xf numFmtId="42" fontId="3" fillId="0" borderId="62" xfId="0" applyNumberFormat="1" applyFont="1" applyBorder="1"/>
    <xf numFmtId="0" fontId="0" fillId="0" borderId="60" xfId="0" applyBorder="1"/>
    <xf numFmtId="41" fontId="3" fillId="0" borderId="56" xfId="0" applyNumberFormat="1" applyFont="1" applyBorder="1"/>
    <xf numFmtId="41" fontId="3" fillId="0" borderId="61" xfId="0" applyNumberFormat="1" applyFont="1" applyBorder="1"/>
    <xf numFmtId="0" fontId="3" fillId="0" borderId="59" xfId="0" applyFont="1" applyBorder="1"/>
    <xf numFmtId="0" fontId="2" fillId="0" borderId="63" xfId="5" applyBorder="1">
      <alignment horizontal="right" vertical="center" indent="1"/>
    </xf>
    <xf numFmtId="3" fontId="3" fillId="0" borderId="64" xfId="0" applyNumberFormat="1" applyFont="1" applyBorder="1"/>
    <xf numFmtId="42" fontId="3" fillId="0" borderId="65" xfId="0" applyNumberFormat="1" applyFont="1" applyBorder="1"/>
    <xf numFmtId="42" fontId="3" fillId="0" borderId="61" xfId="0" applyNumberFormat="1" applyFont="1" applyBorder="1"/>
    <xf numFmtId="0" fontId="2" fillId="6" borderId="55" xfId="5" applyFill="1" applyBorder="1">
      <alignment horizontal="right" vertical="center" indent="1"/>
    </xf>
    <xf numFmtId="42" fontId="3" fillId="6" borderId="66" xfId="0" applyNumberFormat="1" applyFont="1" applyFill="1" applyBorder="1"/>
    <xf numFmtId="0" fontId="0" fillId="0" borderId="2" xfId="0" applyBorder="1"/>
    <xf numFmtId="0" fontId="0" fillId="0" borderId="57" xfId="0" applyBorder="1"/>
    <xf numFmtId="0" fontId="3" fillId="0" borderId="2" xfId="0" applyFont="1" applyBorder="1"/>
    <xf numFmtId="0" fontId="3" fillId="0" borderId="57" xfId="0" applyFont="1" applyBorder="1"/>
    <xf numFmtId="3" fontId="3" fillId="0" borderId="61" xfId="0" applyNumberFormat="1" applyFont="1" applyBorder="1"/>
    <xf numFmtId="42" fontId="3" fillId="0" borderId="67" xfId="0" applyNumberFormat="1" applyFont="1" applyBorder="1"/>
    <xf numFmtId="165" fontId="3" fillId="0" borderId="67" xfId="0" applyNumberFormat="1" applyFont="1" applyBorder="1"/>
    <xf numFmtId="0" fontId="4" fillId="0" borderId="60" xfId="0" applyFont="1" applyBorder="1"/>
    <xf numFmtId="0" fontId="4" fillId="0" borderId="2" xfId="0" applyFont="1" applyBorder="1"/>
    <xf numFmtId="3" fontId="3" fillId="0" borderId="68" xfId="0" applyNumberFormat="1" applyFont="1" applyBorder="1"/>
    <xf numFmtId="0" fontId="3" fillId="0" borderId="56" xfId="0" applyFont="1" applyBorder="1"/>
    <xf numFmtId="0" fontId="2" fillId="6" borderId="55" xfId="7" applyFill="1" applyBorder="1">
      <alignment horizontal="left" vertical="center"/>
    </xf>
    <xf numFmtId="41" fontId="3" fillId="6" borderId="56" xfId="0" applyNumberFormat="1" applyFont="1" applyFill="1" applyBorder="1"/>
    <xf numFmtId="0" fontId="2" fillId="0" borderId="68" xfId="5" applyBorder="1">
      <alignment horizontal="right" vertical="center" indent="1"/>
    </xf>
    <xf numFmtId="0" fontId="3" fillId="6" borderId="0" xfId="0" applyFont="1" applyFill="1"/>
    <xf numFmtId="0" fontId="3" fillId="6" borderId="56" xfId="0" applyFont="1" applyFill="1" applyBorder="1"/>
    <xf numFmtId="37" fontId="3" fillId="0" borderId="0" xfId="0" applyNumberFormat="1" applyFont="1"/>
    <xf numFmtId="37" fontId="3" fillId="0" borderId="56" xfId="0" applyNumberFormat="1" applyFont="1" applyBorder="1"/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" fillId="7" borderId="0" xfId="0" applyFont="1" applyFill="1"/>
    <xf numFmtId="10" fontId="0" fillId="0" borderId="0" xfId="0" applyNumberFormat="1" applyAlignment="1">
      <alignment vertical="center"/>
    </xf>
    <xf numFmtId="41" fontId="3" fillId="0" borderId="69" xfId="0" applyNumberFormat="1" applyFont="1" applyBorder="1" applyAlignment="1">
      <alignment vertical="center"/>
    </xf>
    <xf numFmtId="41" fontId="3" fillId="0" borderId="70" xfId="0" applyNumberFormat="1" applyFont="1" applyBorder="1" applyAlignment="1">
      <alignment vertical="center"/>
    </xf>
    <xf numFmtId="41" fontId="3" fillId="0" borderId="71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3" fontId="0" fillId="0" borderId="0" xfId="0" applyNumberFormat="1"/>
    <xf numFmtId="39" fontId="0" fillId="0" borderId="0" xfId="0" applyNumberFormat="1" applyAlignment="1">
      <alignment vertical="center"/>
    </xf>
    <xf numFmtId="0" fontId="0" fillId="0" borderId="24" xfId="0" applyBorder="1" applyAlignment="1">
      <alignment vertical="center"/>
    </xf>
    <xf numFmtId="10" fontId="3" fillId="0" borderId="2" xfId="0" applyNumberFormat="1" applyFont="1" applyBorder="1"/>
    <xf numFmtId="166" fontId="3" fillId="0" borderId="10" xfId="0" applyNumberFormat="1" applyFont="1" applyBorder="1"/>
    <xf numFmtId="166" fontId="3" fillId="6" borderId="72" xfId="0" applyNumberFormat="1" applyFont="1" applyFill="1" applyBorder="1"/>
    <xf numFmtId="0" fontId="0" fillId="0" borderId="0" xfId="0" applyAlignment="1">
      <alignment wrapText="1"/>
    </xf>
    <xf numFmtId="3" fontId="0" fillId="0" borderId="2" xfId="0" applyNumberFormat="1" applyBorder="1"/>
    <xf numFmtId="41" fontId="0" fillId="0" borderId="0" xfId="0" applyNumberFormat="1" applyAlignment="1">
      <alignment vertical="center"/>
    </xf>
    <xf numFmtId="43" fontId="0" fillId="0" borderId="0" xfId="10" applyFont="1"/>
    <xf numFmtId="42" fontId="0" fillId="0" borderId="0" xfId="0" applyNumberFormat="1" applyAlignment="1">
      <alignment vertical="center"/>
    </xf>
  </cellXfs>
  <cellStyles count="11">
    <cellStyle name="Column Heading" xfId="6" xr:uid="{00000000-0005-0000-0000-000000000000}"/>
    <cellStyle name="Comma" xfId="10" builtinId="3"/>
    <cellStyle name="Comma 2" xfId="2" xr:uid="{00000000-0005-0000-0000-000001000000}"/>
    <cellStyle name="Comma 3" xfId="3" xr:uid="{00000000-0005-0000-0000-000002000000}"/>
    <cellStyle name="Heading with Border" xfId="9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Row Label" xfId="5" xr:uid="{00000000-0005-0000-0000-000007000000}"/>
    <cellStyle name="Subheading" xfId="7" xr:uid="{00000000-0005-0000-0000-000008000000}"/>
    <cellStyle name="Total at Bottom" xfId="8" xr:uid="{00000000-0005-0000-0000-000009000000}"/>
  </cellStyles>
  <dxfs count="0"/>
  <tableStyles count="0" defaultTableStyle="TableStyleMedium9" defaultPivotStyle="PivotStyleLight16"/>
  <colors>
    <mruColors>
      <color rgb="FFCC0099"/>
      <color rgb="FFB5CD85"/>
      <color rgb="FF3366FF"/>
      <color rgb="FFCC99FF"/>
      <color rgb="FF66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H-GAC</a:t>
            </a:r>
          </a:p>
          <a:p>
            <a:pPr>
              <a:defRPr/>
            </a:pPr>
            <a:r>
              <a:rPr lang="en-US" sz="1800" b="1"/>
              <a:t>2023 REVENUE</a:t>
            </a:r>
            <a:r>
              <a:rPr lang="en-US" sz="1800" b="1" baseline="0"/>
              <a:t> ANALYSIS ($491,463,182</a:t>
            </a:r>
            <a:r>
              <a:rPr lang="en-US" sz="1800" baseline="0"/>
              <a:t>)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365736751048857E-2"/>
          <c:y val="0.14972026801846752"/>
          <c:w val="0.9215461932149267"/>
          <c:h val="0.83854353031330975"/>
        </c:manualLayout>
      </c:layout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B9-482F-9125-82D3B3220B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B9-482F-9125-82D3B3220B8B}"/>
              </c:ext>
            </c:extLst>
          </c:dPt>
          <c:dLbls>
            <c:dLbl>
              <c:idx val="0"/>
              <c:layout>
                <c:manualLayout>
                  <c:x val="0.33494597002838433"/>
                  <c:y val="1.115211030916413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22497F8-D912-47BD-9B53-31C4A0A37746}" type="CATEGORYNAME"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2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59741"/>
                        <a:gd name="adj2" fmla="val 137684"/>
                      </a:avLst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CB9-482F-9125-82D3B3220B8B}"/>
                </c:ext>
              </c:extLst>
            </c:dLbl>
            <c:dLbl>
              <c:idx val="1"/>
              <c:layout>
                <c:manualLayout>
                  <c:x val="0.42392965083909945"/>
                  <c:y val="-4.3461993721373181E-2"/>
                </c:manualLayout>
              </c:layout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35172"/>
                        <a:gd name="adj2" fmla="val -56707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CB9-482F-9125-82D3B3220B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GRAPH!$F$41:$F$42</c:f>
              <c:strCache>
                <c:ptCount val="2"/>
                <c:pt idx="0">
                  <c:v>UNRESTRICTED - $12,669,114</c:v>
                </c:pt>
                <c:pt idx="1">
                  <c:v>RESTRICTED - $478,794,068</c:v>
                </c:pt>
              </c:strCache>
            </c:strRef>
          </c:cat>
          <c:val>
            <c:numRef>
              <c:f>GRAPH!$G$41:$G$42</c:f>
              <c:numCache>
                <c:formatCode>0.0%</c:formatCode>
                <c:ptCount val="2"/>
                <c:pt idx="0">
                  <c:v>2.5778357579464218E-2</c:v>
                </c:pt>
                <c:pt idx="1">
                  <c:v>0.97422164242053577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B9-482F-9125-82D3B32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>
                <a:effectLst/>
              </a:rPr>
              <a:t>H-GAC</a:t>
            </a:r>
            <a:br>
              <a:rPr lang="en-US" sz="1800" b="1" i="0" baseline="0">
                <a:effectLst/>
              </a:rPr>
            </a:br>
            <a:r>
              <a:rPr lang="en-US" sz="1800" b="1" i="0" baseline="0">
                <a:effectLst/>
              </a:rPr>
              <a:t>2023 UNRESTRICTED REVENUE ($12,669,114)</a:t>
            </a:r>
            <a:endParaRPr lang="en-US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166676175242279E-2"/>
          <c:y val="0.19077142247903309"/>
          <c:w val="0.84710952068696577"/>
          <c:h val="0.7645236825900841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FFE-4A73-83F5-2F97F93ED7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FFE-4A73-83F5-2F97F93ED7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FFE-4A73-83F5-2F97F93ED7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FFE-4A73-83F5-2F97F93ED7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FFE-4A73-83F5-2F97F93ED77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FFE-4A73-83F5-2F97F93ED77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FFE-4A73-83F5-2F97F93ED77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FFE-4A73-83F5-2F97F93ED77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CCE-4702-BEF1-79B577ADC26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4F6-49E5-8588-5766225DF631}"/>
              </c:ext>
            </c:extLst>
          </c:dPt>
          <c:dLbls>
            <c:dLbl>
              <c:idx val="0"/>
              <c:layout>
                <c:manualLayout>
                  <c:x val="-5.5192066910806657E-2"/>
                  <c:y val="-3.4747840339065313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9540"/>
                        <a:gd name="adj2" fmla="val 14719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BFFE-4A73-83F5-2F97F93ED777}"/>
                </c:ext>
              </c:extLst>
            </c:dLbl>
            <c:dLbl>
              <c:idx val="1"/>
              <c:layout>
                <c:manualLayout>
                  <c:x val="1.1567589536988759E-2"/>
                  <c:y val="-2.3269449228626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E-4A73-83F5-2F97F93ED777}"/>
                </c:ext>
              </c:extLst>
            </c:dLbl>
            <c:dLbl>
              <c:idx val="2"/>
              <c:layout>
                <c:manualLayout>
                  <c:x val="0.11110630256099731"/>
                  <c:y val="-2.747142968601159E-2"/>
                </c:manualLayout>
              </c:layout>
              <c:numFmt formatCode="0.00%" sourceLinked="0"/>
              <c:spPr>
                <a:xfrm>
                  <a:off x="7233150" y="931078"/>
                  <a:ext cx="1187892" cy="489246"/>
                </a:xfrm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6595"/>
                        <a:gd name="adj2" fmla="val 134876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289319362238067"/>
                      <c:h val="6.3547915975005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FFE-4A73-83F5-2F97F93ED777}"/>
                </c:ext>
              </c:extLst>
            </c:dLbl>
            <c:dLbl>
              <c:idx val="3"/>
              <c:layout>
                <c:manualLayout>
                  <c:x val="-5.1122585060321317E-3"/>
                  <c:y val="-6.3202531789234698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5755"/>
                        <a:gd name="adj2" fmla="val 12960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BFFE-4A73-83F5-2F97F93ED777}"/>
                </c:ext>
              </c:extLst>
            </c:dLbl>
            <c:dLbl>
              <c:idx val="4"/>
              <c:layout>
                <c:manualLayout>
                  <c:x val="2.8158187024030081E-2"/>
                  <c:y val="-6.47238055751688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7928564837016"/>
                      <c:h val="9.93788424559921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FFE-4A73-83F5-2F97F93ED777}"/>
                </c:ext>
              </c:extLst>
            </c:dLbl>
            <c:dLbl>
              <c:idx val="5"/>
              <c:layout>
                <c:manualLayout>
                  <c:x val="-8.2006668254683886E-3"/>
                  <c:y val="5.0830630845125395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1427"/>
                        <a:gd name="adj2" fmla="val -25168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FFE-4A73-83F5-2F97F93ED777}"/>
                </c:ext>
              </c:extLst>
            </c:dLbl>
            <c:dLbl>
              <c:idx val="6"/>
              <c:layout>
                <c:manualLayout>
                  <c:x val="2.1863934605503239E-2"/>
                  <c:y val="7.47833321777715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25303"/>
                        <a:gd name="adj2" fmla="val -41546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BFFE-4A73-83F5-2F97F93ED777}"/>
                </c:ext>
              </c:extLst>
            </c:dLbl>
            <c:dLbl>
              <c:idx val="7"/>
              <c:layout>
                <c:manualLayout>
                  <c:x val="-0.24493314932809038"/>
                  <c:y val="-0.10145908199560724"/>
                </c:manualLayout>
              </c:layout>
              <c:numFmt formatCode="0.00%" sourceLinked="0"/>
              <c:spPr>
                <a:xfrm>
                  <a:off x="887374" y="6361775"/>
                  <a:ext cx="1005345" cy="506842"/>
                </a:xfrm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03084"/>
                        <a:gd name="adj2" fmla="val -17752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151584197696513"/>
                      <c:h val="6.6304343560272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FFE-4A73-83F5-2F97F93ED777}"/>
                </c:ext>
              </c:extLst>
            </c:dLbl>
            <c:dLbl>
              <c:idx val="8"/>
              <c:layout>
                <c:manualLayout>
                  <c:x val="1.4817679432604855E-2"/>
                  <c:y val="-0.113708625663709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76550963960584"/>
                      <c:h val="6.71586756335689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CCE-4702-BEF1-79B577ADC265}"/>
                </c:ext>
              </c:extLst>
            </c:dLbl>
            <c:dLbl>
              <c:idx val="9"/>
              <c:layout>
                <c:manualLayout>
                  <c:x val="-1.4106350574013332E-2"/>
                  <c:y val="-4.6518990239646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F6-49E5-8588-5766225DF631}"/>
                </c:ext>
              </c:extLst>
            </c:dLbl>
            <c:numFmt formatCode="0.00%" sourceLinked="0"/>
            <c:spPr>
              <a:solidFill>
                <a:sysClr val="window" lastClr="FFFFFF">
                  <a:alpha val="70000"/>
                </a:sys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GRAPH!$F$47:$F$56</c:f>
              <c:strCache>
                <c:ptCount val="10"/>
                <c:pt idx="0">
                  <c:v>DUES</c:v>
                </c:pt>
                <c:pt idx="1">
                  <c:v>INTEREST</c:v>
                </c:pt>
                <c:pt idx="2">
                  <c:v>INTERLOCAL</c:v>
                </c:pt>
                <c:pt idx="3">
                  <c:v>911 DISTRICT</c:v>
                </c:pt>
                <c:pt idx="4">
                  <c:v>DATA SALES</c:v>
                </c:pt>
                <c:pt idx="5">
                  <c:v>LOCAL ACTIVITIES</c:v>
                </c:pt>
                <c:pt idx="6">
                  <c:v>LDC</c:v>
                </c:pt>
                <c:pt idx="7">
                  <c:v>EDA</c:v>
                </c:pt>
                <c:pt idx="8">
                  <c:v>LEASE ALLOW</c:v>
                </c:pt>
                <c:pt idx="9">
                  <c:v>FUND TRANSFER</c:v>
                </c:pt>
              </c:strCache>
            </c:strRef>
          </c:cat>
          <c:val>
            <c:numRef>
              <c:f>GRAPH!$G$47:$G$56</c:f>
              <c:numCache>
                <c:formatCode>0.0%</c:formatCode>
                <c:ptCount val="10"/>
                <c:pt idx="0">
                  <c:v>3.6477453190732631E-2</c:v>
                </c:pt>
                <c:pt idx="1">
                  <c:v>5.9199090081619677E-3</c:v>
                </c:pt>
                <c:pt idx="2">
                  <c:v>3.5723522998749091E-2</c:v>
                </c:pt>
                <c:pt idx="3">
                  <c:v>0.216481493606827</c:v>
                </c:pt>
                <c:pt idx="4">
                  <c:v>2.8065270684421925E-2</c:v>
                </c:pt>
                <c:pt idx="5">
                  <c:v>9.8665150136032793E-3</c:v>
                </c:pt>
                <c:pt idx="6">
                  <c:v>7.1206502757230561E-2</c:v>
                </c:pt>
                <c:pt idx="7">
                  <c:v>0.26219014379488148</c:v>
                </c:pt>
                <c:pt idx="8">
                  <c:v>0.17641328844322665</c:v>
                </c:pt>
                <c:pt idx="9">
                  <c:v>0.15765590050216546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FFE-4A73-83F5-2F97F93ED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H-GAC</a:t>
            </a:r>
          </a:p>
          <a:p>
            <a:pPr>
              <a:defRPr sz="1800"/>
            </a:pPr>
            <a:r>
              <a:rPr lang="en-US" sz="1800" b="1" i="0" u="none" strike="noStrike" baseline="0">
                <a:effectLst/>
              </a:rPr>
              <a:t>2023 PROGRAM EXPENSES ($491,463,182)</a:t>
            </a:r>
            <a:endParaRPr lang="en-US" sz="1800" b="1"/>
          </a:p>
        </c:rich>
      </c:tx>
      <c:layout>
        <c:manualLayout>
          <c:xMode val="edge"/>
          <c:yMode val="edge"/>
          <c:x val="0.29810809028955976"/>
          <c:y val="1.8092558587388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88868012822256E-2"/>
          <c:y val="0.21941057873514211"/>
          <c:w val="0.84722222222222221"/>
          <c:h val="0.7633478719571817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C9-45CE-9F1E-E7813FB5A5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C9-45CE-9F1E-E7813FB5A5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0C9-45CE-9F1E-E7813FB5A5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0C9-45CE-9F1E-E7813FB5A5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0C9-45CE-9F1E-E7813FB5A5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0C9-45CE-9F1E-E7813FB5A58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0C9-45CE-9F1E-E7813FB5A5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0C9-45CE-9F1E-E7813FB5A58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0C9-45CE-9F1E-E7813FB5A58B}"/>
              </c:ext>
            </c:extLst>
          </c:dPt>
          <c:dLbls>
            <c:dLbl>
              <c:idx val="0"/>
              <c:layout>
                <c:manualLayout>
                  <c:x val="-1.0242123393796137E-2"/>
                  <c:y val="-3.182171250210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C9-45CE-9F1E-E7813FB5A58B}"/>
                </c:ext>
              </c:extLst>
            </c:dLbl>
            <c:dLbl>
              <c:idx val="1"/>
              <c:layout>
                <c:manualLayout>
                  <c:x val="3.8178623841687416E-2"/>
                  <c:y val="-3.08083574054386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9-45CE-9F1E-E7813FB5A58B}"/>
                </c:ext>
              </c:extLst>
            </c:dLbl>
            <c:dLbl>
              <c:idx val="2"/>
              <c:layout>
                <c:manualLayout>
                  <c:x val="0.13550671998216104"/>
                  <c:y val="-1.15839624296181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C9-45CE-9F1E-E7813FB5A58B}"/>
                </c:ext>
              </c:extLst>
            </c:dLbl>
            <c:dLbl>
              <c:idx val="3"/>
              <c:layout>
                <c:manualLayout>
                  <c:x val="0.17057802875012415"/>
                  <c:y val="6.866402499919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9-45CE-9F1E-E7813FB5A58B}"/>
                </c:ext>
              </c:extLst>
            </c:dLbl>
            <c:dLbl>
              <c:idx val="4"/>
              <c:layout>
                <c:manualLayout>
                  <c:x val="0.34636532646062662"/>
                  <c:y val="-8.9102584753498179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76517"/>
                        <a:gd name="adj2" fmla="val -44134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70C9-45CE-9F1E-E7813FB5A58B}"/>
                </c:ext>
              </c:extLst>
            </c:dLbl>
            <c:dLbl>
              <c:idx val="5"/>
              <c:layout>
                <c:manualLayout>
                  <c:x val="-0.10353535353535354"/>
                  <c:y val="5.2287581699346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C9-45CE-9F1E-E7813FB5A58B}"/>
                </c:ext>
              </c:extLst>
            </c:dLbl>
            <c:dLbl>
              <c:idx val="6"/>
              <c:layout>
                <c:manualLayout>
                  <c:x val="-9.3734179397243017E-2"/>
                  <c:y val="-1.35191568618327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C9-45CE-9F1E-E7813FB5A58B}"/>
                </c:ext>
              </c:extLst>
            </c:dLbl>
            <c:dLbl>
              <c:idx val="7"/>
              <c:layout>
                <c:manualLayout>
                  <c:x val="8.3695083921902606E-3"/>
                  <c:y val="-4.2154999301998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C9-45CE-9F1E-E7813FB5A58B}"/>
                </c:ext>
              </c:extLst>
            </c:dLbl>
            <c:dLbl>
              <c:idx val="8"/>
              <c:layout>
                <c:manualLayout>
                  <c:x val="6.4013271211225851E-3"/>
                  <c:y val="-3.0306392859145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C9-45CE-9F1E-E7813FB5A58B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GRAPH!$F$6:$F$14</c:f>
              <c:strCache>
                <c:ptCount val="9"/>
                <c:pt idx="0">
                  <c:v>AGING</c:v>
                </c:pt>
                <c:pt idx="1">
                  <c:v>CAPITAL</c:v>
                </c:pt>
                <c:pt idx="2">
                  <c:v>C&amp;E</c:v>
                </c:pt>
                <c:pt idx="3">
                  <c:v>DATA SVC</c:v>
                </c:pt>
                <c:pt idx="4">
                  <c:v>WORKFORCE</c:v>
                </c:pt>
                <c:pt idx="5">
                  <c:v>PUB SVC.</c:v>
                </c:pt>
                <c:pt idx="6">
                  <c:v>LOCAL</c:v>
                </c:pt>
                <c:pt idx="7">
                  <c:v>SHARED SVC</c:v>
                </c:pt>
                <c:pt idx="8">
                  <c:v>TRANS</c:v>
                </c:pt>
              </c:strCache>
            </c:strRef>
          </c:cat>
          <c:val>
            <c:numRef>
              <c:f>GRAPH!$G$6:$G$14</c:f>
              <c:numCache>
                <c:formatCode>0.00%</c:formatCode>
                <c:ptCount val="9"/>
                <c:pt idx="0">
                  <c:v>2.8902752258564736E-2</c:v>
                </c:pt>
                <c:pt idx="1">
                  <c:v>5.5955361439679651E-3</c:v>
                </c:pt>
                <c:pt idx="2">
                  <c:v>1.5277283658203692E-2</c:v>
                </c:pt>
                <c:pt idx="3">
                  <c:v>1.2960009428989342E-2</c:v>
                </c:pt>
                <c:pt idx="4">
                  <c:v>0.85874807997615821</c:v>
                </c:pt>
                <c:pt idx="5">
                  <c:v>1.9189549652516551E-2</c:v>
                </c:pt>
                <c:pt idx="6">
                  <c:v>3.7368007739626061E-4</c:v>
                </c:pt>
                <c:pt idx="7">
                  <c:v>1.3201397116249724E-2</c:v>
                </c:pt>
                <c:pt idx="8">
                  <c:v>4.5751711687953577E-2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C9-45CE-9F1E-E7813FB5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>
                <a:latin typeface="Arial" panose="020B0604020202020204" pitchFamily="34" charset="0"/>
                <a:cs typeface="Arial" panose="020B0604020202020204" pitchFamily="34" charset="0"/>
              </a:rPr>
              <a:t>H-GAC</a:t>
            </a:r>
          </a:p>
          <a:p>
            <a:pPr>
              <a:defRPr sz="1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2023 CATEGORY EXPENSES ($491,463,182)</a:t>
            </a:r>
            <a:endParaRPr lang="en-US" sz="1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205171796707227"/>
          <c:y val="1.9607843137254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702020202020207E-2"/>
          <c:y val="0.21486928104575165"/>
          <c:w val="0.84722222222222221"/>
          <c:h val="0.7669934640522876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BF-404F-8439-AC87F76285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BF-404F-8439-AC87F76285D9}"/>
              </c:ext>
            </c:extLst>
          </c:dPt>
          <c:dPt>
            <c:idx val="2"/>
            <c:bubble3D val="0"/>
            <c:spPr>
              <a:solidFill>
                <a:srgbClr val="B5CD8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ABF-404F-8439-AC87F76285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ABF-404F-8439-AC87F76285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ABF-404F-8439-AC87F76285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ABF-404F-8439-AC87F76285D9}"/>
              </c:ext>
            </c:extLst>
          </c:dPt>
          <c:dLbls>
            <c:dLbl>
              <c:idx val="0"/>
              <c:layout>
                <c:manualLayout>
                  <c:x val="8.6078462966799413E-2"/>
                  <c:y val="-1.0832440246904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F-404F-8439-AC87F76285D9}"/>
                </c:ext>
              </c:extLst>
            </c:dLbl>
            <c:dLbl>
              <c:idx val="1"/>
              <c:layout>
                <c:manualLayout>
                  <c:x val="0.10547419735183002"/>
                  <c:y val="1.4282824034651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F-404F-8439-AC87F76285D9}"/>
                </c:ext>
              </c:extLst>
            </c:dLbl>
            <c:dLbl>
              <c:idx val="2"/>
              <c:layout>
                <c:manualLayout>
                  <c:x val="0.49361354725348916"/>
                  <c:y val="-7.6700451448248594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16434"/>
                        <a:gd name="adj2" fmla="val -35704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7ABF-404F-8439-AC87F76285D9}"/>
                </c:ext>
              </c:extLst>
            </c:dLbl>
            <c:dLbl>
              <c:idx val="3"/>
              <c:layout>
                <c:manualLayout>
                  <c:x val="-0.15404040404040409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F-404F-8439-AC87F76285D9}"/>
                </c:ext>
              </c:extLst>
            </c:dLbl>
            <c:dLbl>
              <c:idx val="4"/>
              <c:layout>
                <c:manualLayout>
                  <c:x val="-3.557345896410883E-2"/>
                  <c:y val="-3.0137592850608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BF-404F-8439-AC87F76285D9}"/>
                </c:ext>
              </c:extLst>
            </c:dLbl>
            <c:dLbl>
              <c:idx val="5"/>
              <c:layout>
                <c:manualLayout>
                  <c:x val="6.9554435313706087E-2"/>
                  <c:y val="-2.9935758134409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BF-404F-8439-AC87F76285D9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GRAPH!$F$19:$F$24</c:f>
              <c:strCache>
                <c:ptCount val="6"/>
                <c:pt idx="0">
                  <c:v>SAL&amp;BEN</c:v>
                </c:pt>
                <c:pt idx="1">
                  <c:v>CONTRACT</c:v>
                </c:pt>
                <c:pt idx="2">
                  <c:v>PASSTHRU</c:v>
                </c:pt>
                <c:pt idx="3">
                  <c:v>OTHER</c:v>
                </c:pt>
                <c:pt idx="4">
                  <c:v>INDIRECT</c:v>
                </c:pt>
                <c:pt idx="5">
                  <c:v>CAPITAL</c:v>
                </c:pt>
              </c:strCache>
            </c:strRef>
          </c:cat>
          <c:val>
            <c:numRef>
              <c:f>GRAPH!$G$19:$G$24</c:f>
              <c:numCache>
                <c:formatCode>0.00%</c:formatCode>
                <c:ptCount val="6"/>
                <c:pt idx="0">
                  <c:v>6.7719736966476832E-2</c:v>
                </c:pt>
                <c:pt idx="1">
                  <c:v>3.5076105487773603E-2</c:v>
                </c:pt>
                <c:pt idx="2">
                  <c:v>0.86840459281450366</c:v>
                </c:pt>
                <c:pt idx="3">
                  <c:v>1.4818562805472486E-2</c:v>
                </c:pt>
                <c:pt idx="4">
                  <c:v>7.7606847766714619E-3</c:v>
                </c:pt>
                <c:pt idx="5">
                  <c:v>6.2203171491019352E-3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BF-404F-8439-AC87F762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H-GAC</a:t>
            </a:r>
            <a:br>
              <a:rPr lang="en-US" sz="1800" b="1" i="0" baseline="0">
                <a:effectLst/>
              </a:rPr>
            </a:br>
            <a:r>
              <a:rPr lang="en-US" sz="1800" b="1" i="0" baseline="0">
                <a:effectLst/>
              </a:rPr>
              <a:t>2023 SHARED ADMINISTRATIVE ($3,814,091)</a:t>
            </a:r>
            <a:endParaRPr lang="en-US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841687760298785E-2"/>
          <c:y val="0.19759744925397521"/>
          <c:w val="0.84722222222222221"/>
          <c:h val="0.79476622407493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39-48D2-B5A7-6CC0CD4385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B39-48D2-B5A7-6CC0CD4385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B39-48D2-B5A7-6CC0CD4385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B39-48D2-B5A7-6CC0CD4385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B39-48D2-B5A7-6CC0CD4385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B39-48D2-B5A7-6CC0CD4385F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B39-48D2-B5A7-6CC0CD4385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B39-48D2-B5A7-6CC0CD4385F8}"/>
              </c:ext>
            </c:extLst>
          </c:dPt>
          <c:dLbls>
            <c:dLbl>
              <c:idx val="0"/>
              <c:layout>
                <c:manualLayout>
                  <c:x val="0.12373737373737355"/>
                  <c:y val="-0.10947712418300654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8198"/>
                        <a:gd name="adj2" fmla="val -20553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AB39-48D2-B5A7-6CC0CD4385F8}"/>
                </c:ext>
              </c:extLst>
            </c:dLbl>
            <c:dLbl>
              <c:idx val="1"/>
              <c:layout>
                <c:manualLayout>
                  <c:x val="-3.0549698828338762E-2"/>
                  <c:y val="2.1178462641169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9-48D2-B5A7-6CC0CD4385F8}"/>
                </c:ext>
              </c:extLst>
            </c:dLbl>
            <c:dLbl>
              <c:idx val="2"/>
              <c:layout>
                <c:manualLayout>
                  <c:x val="-3.424374028502724E-2"/>
                  <c:y val="-3.51081117639984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9-48D2-B5A7-6CC0CD4385F8}"/>
                </c:ext>
              </c:extLst>
            </c:dLbl>
            <c:dLbl>
              <c:idx val="3"/>
              <c:layout>
                <c:manualLayout>
                  <c:x val="-2.2550449973217642E-2"/>
                  <c:y val="-4.4730364332339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9-48D2-B5A7-6CC0CD4385F8}"/>
                </c:ext>
              </c:extLst>
            </c:dLbl>
            <c:dLbl>
              <c:idx val="4"/>
              <c:layout>
                <c:manualLayout>
                  <c:x val="-3.7674979594303916E-2"/>
                  <c:y val="-3.0241168852597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9-48D2-B5A7-6CC0CD4385F8}"/>
                </c:ext>
              </c:extLst>
            </c:dLbl>
            <c:dLbl>
              <c:idx val="5"/>
              <c:layout>
                <c:manualLayout>
                  <c:x val="1.8792041644348036E-2"/>
                  <c:y val="-3.6742799272993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39-48D2-B5A7-6CC0CD4385F8}"/>
                </c:ext>
              </c:extLst>
            </c:dLbl>
            <c:dLbl>
              <c:idx val="6"/>
              <c:layout>
                <c:manualLayout>
                  <c:x val="9.1712445212857679E-2"/>
                  <c:y val="-5.7936941551350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39-48D2-B5A7-6CC0CD4385F8}"/>
                </c:ext>
              </c:extLst>
            </c:dLbl>
            <c:dLbl>
              <c:idx val="7"/>
              <c:layout>
                <c:manualLayout>
                  <c:x val="0.11400505264237808"/>
                  <c:y val="-2.87552342136468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39-48D2-B5A7-6CC0CD4385F8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GRAPH!$F$29:$F$36</c:f>
              <c:strCache>
                <c:ptCount val="8"/>
                <c:pt idx="0">
                  <c:v>SAL&amp;BEN</c:v>
                </c:pt>
                <c:pt idx="1">
                  <c:v>CONTR</c:v>
                </c:pt>
                <c:pt idx="2">
                  <c:v>TRAVEL</c:v>
                </c:pt>
                <c:pt idx="3">
                  <c:v>DEPREC</c:v>
                </c:pt>
                <c:pt idx="4">
                  <c:v>RENT</c:v>
                </c:pt>
                <c:pt idx="5">
                  <c:v>SUPPLIES</c:v>
                </c:pt>
                <c:pt idx="6">
                  <c:v>EQUIP</c:v>
                </c:pt>
                <c:pt idx="7">
                  <c:v>OTHER</c:v>
                </c:pt>
              </c:strCache>
            </c:strRef>
          </c:cat>
          <c:val>
            <c:numRef>
              <c:f>GRAPH!$G$29:$G$36</c:f>
              <c:numCache>
                <c:formatCode>0.0%</c:formatCode>
                <c:ptCount val="8"/>
                <c:pt idx="0">
                  <c:v>0.76416547473220775</c:v>
                </c:pt>
                <c:pt idx="1">
                  <c:v>4.6091209284305178E-2</c:v>
                </c:pt>
                <c:pt idx="2">
                  <c:v>2.1499232982053203E-2</c:v>
                </c:pt>
                <c:pt idx="3">
                  <c:v>5.2437153614763907E-2</c:v>
                </c:pt>
                <c:pt idx="4">
                  <c:v>2.9964687061620688E-2</c:v>
                </c:pt>
                <c:pt idx="5">
                  <c:v>2.6244795384189334E-3</c:v>
                </c:pt>
                <c:pt idx="6">
                  <c:v>6.4235513178085785E-3</c:v>
                </c:pt>
                <c:pt idx="7">
                  <c:v>7.6794211468821746E-2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39-48D2-B5A7-6CC0CD438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>
                <a:effectLst/>
              </a:rPr>
              <a:t>H-GAC</a:t>
            </a:r>
            <a:br>
              <a:rPr lang="en-US" sz="1800" b="1" i="0" baseline="0">
                <a:effectLst/>
              </a:rPr>
            </a:br>
            <a:r>
              <a:rPr lang="en-US" sz="1800" b="1" i="0" baseline="0">
                <a:effectLst/>
              </a:rPr>
              <a:t>2023 UNRESTRICTED FUND USE ($11,523,302)</a:t>
            </a:r>
            <a:endParaRPr lang="en-US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603663463261293"/>
          <c:y val="0.25337543809783325"/>
          <c:w val="0.76459039345429303"/>
          <c:h val="0.690705131969631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D6-4EC0-965E-0C02DCD5C8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5D6-4EC0-965E-0C02DCD5C8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5D6-4EC0-965E-0C02DCD5C8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5D6-4EC0-965E-0C02DCD5C8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5D6-4EC0-965E-0C02DCD5C8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5D6-4EC0-965E-0C02DCD5C8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5D6-4EC0-965E-0C02DCD5C8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5D6-4EC0-965E-0C02DCD5C8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5D6-4EC0-965E-0C02DCD5C8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5D6-4EC0-965E-0C02DCD5C8E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4E2-4CA3-AB5F-EAC18AD2F9B9}"/>
              </c:ext>
            </c:extLst>
          </c:dPt>
          <c:dLbls>
            <c:dLbl>
              <c:idx val="0"/>
              <c:layout>
                <c:manualLayout>
                  <c:x val="-7.1831100414093241E-2"/>
                  <c:y val="-1.4633092150852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D6-4EC0-965E-0C02DCD5C8E7}"/>
                </c:ext>
              </c:extLst>
            </c:dLbl>
            <c:dLbl>
              <c:idx val="1"/>
              <c:layout>
                <c:manualLayout>
                  <c:x val="3.2712789085991137E-2"/>
                  <c:y val="-1.44147703546045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D6-4EC0-965E-0C02DCD5C8E7}"/>
                </c:ext>
              </c:extLst>
            </c:dLbl>
            <c:dLbl>
              <c:idx val="2"/>
              <c:layout>
                <c:manualLayout>
                  <c:x val="-2.5350058941578666E-3"/>
                  <c:y val="-0.13857751373519114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1300"/>
                        <a:gd name="adj2" fmla="val 458361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75D6-4EC0-965E-0C02DCD5C8E7}"/>
                </c:ext>
              </c:extLst>
            </c:dLbl>
            <c:dLbl>
              <c:idx val="3"/>
              <c:layout>
                <c:manualLayout>
                  <c:x val="6.0041818265468047E-2"/>
                  <c:y val="-4.350144731824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D6-4EC0-965E-0C02DCD5C8E7}"/>
                </c:ext>
              </c:extLst>
            </c:dLbl>
            <c:dLbl>
              <c:idx val="4"/>
              <c:layout>
                <c:manualLayout>
                  <c:x val="6.1955694378112831E-2"/>
                  <c:y val="5.1249402164345419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66651"/>
                        <a:gd name="adj2" fmla="val -34800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75D6-4EC0-965E-0C02DCD5C8E7}"/>
                </c:ext>
              </c:extLst>
            </c:dLbl>
            <c:dLbl>
              <c:idx val="5"/>
              <c:layout>
                <c:manualLayout>
                  <c:x val="-0.21793209418220316"/>
                  <c:y val="-2.4109593479348455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15763"/>
                        <a:gd name="adj2" fmla="val -28536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75D6-4EC0-965E-0C02DCD5C8E7}"/>
                </c:ext>
              </c:extLst>
            </c:dLbl>
            <c:dLbl>
              <c:idx val="6"/>
              <c:layout>
                <c:manualLayout>
                  <c:x val="-3.8939632569391695E-2"/>
                  <c:y val="6.0865776134641135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33985"/>
                        <a:gd name="adj2" fmla="val -30734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75D6-4EC0-965E-0C02DCD5C8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D6-4EC0-965E-0C02DCD5C8E7}"/>
                </c:ext>
              </c:extLst>
            </c:dLbl>
            <c:dLbl>
              <c:idx val="8"/>
              <c:layout>
                <c:manualLayout>
                  <c:x val="-3.0770693389828432E-2"/>
                  <c:y val="6.0310432847568263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63484"/>
                        <a:gd name="adj2" fmla="val -11937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75D6-4EC0-965E-0C02DCD5C8E7}"/>
                </c:ext>
              </c:extLst>
            </c:dLbl>
            <c:dLbl>
              <c:idx val="9"/>
              <c:layout>
                <c:manualLayout>
                  <c:x val="-6.1888048175472221E-2"/>
                  <c:y val="-7.8870010563925286E-2"/>
                </c:manualLayout>
              </c:layout>
              <c:numFmt formatCode="0.00%" sourceLinked="0"/>
              <c:spPr>
                <a:solidFill>
                  <a:sysClr val="window" lastClr="FFFFFF">
                    <a:alpha val="70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7519"/>
                        <a:gd name="adj2" fmla="val 19785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46481676309467"/>
                      <c:h val="6.73604323476580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5D6-4EC0-965E-0C02DCD5C8E7}"/>
                </c:ext>
              </c:extLst>
            </c:dLbl>
            <c:numFmt formatCode="0.00%" sourceLinked="0"/>
            <c:spPr>
              <a:solidFill>
                <a:sysClr val="window" lastClr="FFFFFF">
                  <a:alpha val="70000"/>
                </a:sys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GRAPH!$F$61:$F$70</c:f>
              <c:strCache>
                <c:ptCount val="10"/>
                <c:pt idx="0">
                  <c:v>AGING</c:v>
                </c:pt>
                <c:pt idx="1">
                  <c:v>C &amp; E</c:v>
                </c:pt>
                <c:pt idx="2">
                  <c:v>DATASVC</c:v>
                </c:pt>
                <c:pt idx="3">
                  <c:v>LOCAL</c:v>
                </c:pt>
                <c:pt idx="4">
                  <c:v>LDC</c:v>
                </c:pt>
                <c:pt idx="5">
                  <c:v>EDA</c:v>
                </c:pt>
                <c:pt idx="6">
                  <c:v>WORKSHOP</c:v>
                </c:pt>
                <c:pt idx="7">
                  <c:v>SHARED SVCS</c:v>
                </c:pt>
                <c:pt idx="8">
                  <c:v>TRANS</c:v>
                </c:pt>
                <c:pt idx="9">
                  <c:v>CAPITAL</c:v>
                </c:pt>
              </c:strCache>
            </c:strRef>
          </c:cat>
          <c:val>
            <c:numRef>
              <c:f>GRAPH!$G$61:$G$70</c:f>
              <c:numCache>
                <c:formatCode>0.0%</c:formatCode>
                <c:ptCount val="10"/>
                <c:pt idx="0">
                  <c:v>2.5858908249301347E-2</c:v>
                </c:pt>
                <c:pt idx="1">
                  <c:v>1.0866850824867486E-2</c:v>
                </c:pt>
                <c:pt idx="2">
                  <c:v>0.2688631126510706</c:v>
                </c:pt>
                <c:pt idx="3">
                  <c:v>5.0896871226979125E-3</c:v>
                </c:pt>
                <c:pt idx="4">
                  <c:v>7.8286875018739085E-2</c:v>
                </c:pt>
                <c:pt idx="5">
                  <c:v>0.28826085011359204</c:v>
                </c:pt>
                <c:pt idx="6">
                  <c:v>1.0847585512996404E-2</c:v>
                </c:pt>
                <c:pt idx="7">
                  <c:v>4.9089133526832182E-2</c:v>
                </c:pt>
                <c:pt idx="8">
                  <c:v>3.6773314889057808E-2</c:v>
                </c:pt>
                <c:pt idx="9">
                  <c:v>0.22606368209084504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5D6-4EC0-965E-0C02DCD5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7" r="0.7" t="0.2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180183</xdr:colOff>
      <xdr:row>1</xdr:row>
      <xdr:rowOff>39846</xdr:rowOff>
    </xdr:from>
    <xdr:to>
      <xdr:col>15</xdr:col>
      <xdr:colOff>216218</xdr:colOff>
      <xdr:row>47</xdr:row>
      <xdr:rowOff>59531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AC4E202C-C69F-46FF-B5CC-8673A532E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220897</xdr:colOff>
      <xdr:row>3</xdr:row>
      <xdr:rowOff>65928</xdr:rowOff>
    </xdr:from>
    <xdr:to>
      <xdr:col>16</xdr:col>
      <xdr:colOff>323849</xdr:colOff>
      <xdr:row>48</xdr:row>
      <xdr:rowOff>49530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44D5267-C0A7-436A-B3DF-1F1A5E47D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191168</xdr:colOff>
      <xdr:row>0</xdr:row>
      <xdr:rowOff>82628</xdr:rowOff>
    </xdr:from>
    <xdr:to>
      <xdr:col>16</xdr:col>
      <xdr:colOff>313843</xdr:colOff>
      <xdr:row>47</xdr:row>
      <xdr:rowOff>149734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E1732A-EC04-4AC9-9459-BCF9793FE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258792</xdr:colOff>
      <xdr:row>1</xdr:row>
      <xdr:rowOff>25879</xdr:rowOff>
    </xdr:from>
    <xdr:to>
      <xdr:col>17</xdr:col>
      <xdr:colOff>379562</xdr:colOff>
      <xdr:row>48</xdr:row>
      <xdr:rowOff>94890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4ED209-4333-46E5-895E-3DBFFC71F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215324</xdr:colOff>
      <xdr:row>0</xdr:row>
      <xdr:rowOff>82981</xdr:rowOff>
    </xdr:from>
    <xdr:to>
      <xdr:col>16</xdr:col>
      <xdr:colOff>386299</xdr:colOff>
      <xdr:row>48</xdr:row>
      <xdr:rowOff>94382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2AB18A-004E-476A-8191-FB93A86D4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142426</xdr:colOff>
      <xdr:row>0</xdr:row>
      <xdr:rowOff>48640</xdr:rowOff>
    </xdr:from>
    <xdr:to>
      <xdr:col>13</xdr:col>
      <xdr:colOff>498157</xdr:colOff>
      <xdr:row>39</xdr:row>
      <xdr:rowOff>171449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A53705BE-07DD-43D2-8B9B-270FF6968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Transportation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ownie_h-gac_com/Documents/2018/2019%20AUDIT/2020%20AUDIT/2021%20AUDIT/C&amp;E%20Budget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Data%20Services%20Budg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Shared%20Servic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Human%20Services%20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ownie_h-gac_com/Documents/2018/2019%20AUDIT/2020%20AUDIT/2021%20AUDIT/Public%20Services%20Budget-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ownie_h-gac_com/Documents/2018/2019%20AUDIT/2020%20AUDIT/2021%20AUDIT/Admin%20&amp;%20Financ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Transportation Travel"/>
      <sheetName val="PASS-THRU"/>
      <sheetName val="CONSULTANT"/>
      <sheetName val="EMPLOYEE"/>
      <sheetName val="EE SUM"/>
    </sheetNames>
    <sheetDataSet>
      <sheetData sheetId="0">
        <row r="14">
          <cell r="B14">
            <v>6049890.0700000003</v>
          </cell>
        </row>
        <row r="15">
          <cell r="B15">
            <v>7294139.5671428572</v>
          </cell>
        </row>
        <row r="16">
          <cell r="B16">
            <v>87425</v>
          </cell>
        </row>
        <row r="17">
          <cell r="B17">
            <v>245555.86653098284</v>
          </cell>
        </row>
        <row r="18">
          <cell r="B18">
            <v>25000</v>
          </cell>
        </row>
        <row r="20">
          <cell r="B20">
            <v>1168988</v>
          </cell>
        </row>
        <row r="22">
          <cell r="B22">
            <v>440847.59844038822</v>
          </cell>
        </row>
        <row r="23">
          <cell r="B23">
            <v>442878.00123489928</v>
          </cell>
        </row>
        <row r="28">
          <cell r="B28">
            <v>200000</v>
          </cell>
        </row>
        <row r="29">
          <cell r="B29">
            <v>0</v>
          </cell>
        </row>
        <row r="30">
          <cell r="B30">
            <v>21861531.821922347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4121589.6035774676</v>
          </cell>
        </row>
        <row r="13">
          <cell r="C13">
            <v>1916951.3246238802</v>
          </cell>
        </row>
        <row r="15">
          <cell r="C15">
            <v>692016.79037187446</v>
          </cell>
        </row>
        <row r="17">
          <cell r="C17">
            <v>440847.59844038822</v>
          </cell>
        </row>
        <row r="18">
          <cell r="C18">
            <v>442878.00123489928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B10">
            <v>2328916.5026957239</v>
          </cell>
        </row>
        <row r="11">
          <cell r="B11">
            <v>1083179.0654037811</v>
          </cell>
        </row>
        <row r="13">
          <cell r="B13">
            <v>391026.1521042033</v>
          </cell>
        </row>
        <row r="14">
          <cell r="B14">
            <v>1215081</v>
          </cell>
        </row>
        <row r="15">
          <cell r="B15">
            <v>1637719</v>
          </cell>
        </row>
        <row r="16">
          <cell r="B16">
            <v>39704</v>
          </cell>
        </row>
        <row r="17">
          <cell r="B17">
            <v>148045.61614739284</v>
          </cell>
        </row>
        <row r="18">
          <cell r="B18">
            <v>23665</v>
          </cell>
        </row>
        <row r="19">
          <cell r="B19">
            <v>50000</v>
          </cell>
        </row>
        <row r="20">
          <cell r="B20">
            <v>108088</v>
          </cell>
        </row>
        <row r="23">
          <cell r="B23">
            <v>265786.98876237537</v>
          </cell>
        </row>
        <row r="24">
          <cell r="B24">
            <v>267011.11847667338</v>
          </cell>
        </row>
        <row r="29">
          <cell r="B29">
            <v>992365.60905395763</v>
          </cell>
        </row>
        <row r="30">
          <cell r="B30">
            <v>1347679.4170703988</v>
          </cell>
        </row>
        <row r="33">
          <cell r="B33">
            <v>131830</v>
          </cell>
        </row>
        <row r="35">
          <cell r="B35">
            <v>13411</v>
          </cell>
        </row>
        <row r="36">
          <cell r="B36">
            <v>3899925.9169187788</v>
          </cell>
        </row>
        <row r="37">
          <cell r="B37">
            <v>1047788.5005470149</v>
          </cell>
        </row>
        <row r="42">
          <cell r="B42">
            <v>125222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2328916.5026957239</v>
          </cell>
        </row>
        <row r="13">
          <cell r="C13">
            <v>1083179.0654037811</v>
          </cell>
        </row>
        <row r="15">
          <cell r="C15">
            <v>391026.1521042033</v>
          </cell>
        </row>
        <row r="17">
          <cell r="C17">
            <v>265786.98876237537</v>
          </cell>
        </row>
        <row r="18">
          <cell r="C18">
            <v>267011.11847667338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CONSULTANT"/>
      <sheetName val="TRNG"/>
      <sheetName val="TRAVEL"/>
      <sheetName val="EMPLOYEE"/>
      <sheetName val="Sheet1"/>
      <sheetName val="EE SUM"/>
      <sheetName val="9-1-1 CONTRACTS"/>
      <sheetName val="TWC Revenues"/>
      <sheetName val="GIS &amp; Network Software"/>
      <sheetName val="Sheet3"/>
      <sheetName val="Sheet4"/>
      <sheetName val="Sheet2"/>
    </sheetNames>
    <sheetDataSet>
      <sheetData sheetId="0">
        <row r="10">
          <cell r="C10">
            <v>287872.17852091318</v>
          </cell>
          <cell r="D10">
            <v>842946.14142761158</v>
          </cell>
          <cell r="E10">
            <v>593188.11858047103</v>
          </cell>
        </row>
        <row r="11">
          <cell r="C11">
            <v>133889.35023007673</v>
          </cell>
          <cell r="D11">
            <v>392054.25037798216</v>
          </cell>
          <cell r="E11">
            <v>275891.7939517771</v>
          </cell>
        </row>
        <row r="13">
          <cell r="C13">
            <v>48333.871194863445</v>
          </cell>
          <cell r="D13">
            <v>141531.04490092106</v>
          </cell>
          <cell r="E13">
            <v>99596.557976195618</v>
          </cell>
        </row>
        <row r="14">
          <cell r="C14">
            <v>188950</v>
          </cell>
          <cell r="D14">
            <v>297000</v>
          </cell>
          <cell r="E14">
            <v>3148851.5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12174</v>
          </cell>
          <cell r="E16">
            <v>43377</v>
          </cell>
        </row>
        <row r="17">
          <cell r="C17">
            <v>12501.154016654378</v>
          </cell>
          <cell r="D17">
            <v>52319.644588220173</v>
          </cell>
          <cell r="E17">
            <v>42226.120234032562</v>
          </cell>
        </row>
        <row r="18">
          <cell r="C18">
            <v>0</v>
          </cell>
          <cell r="D18">
            <v>25380</v>
          </cell>
          <cell r="E18">
            <v>28212</v>
          </cell>
        </row>
        <row r="19">
          <cell r="D19">
            <v>95000</v>
          </cell>
          <cell r="E19">
            <v>0</v>
          </cell>
        </row>
        <row r="20">
          <cell r="C20">
            <v>573108.65</v>
          </cell>
          <cell r="D20">
            <v>449981.06</v>
          </cell>
          <cell r="E20">
            <v>791412.4</v>
          </cell>
        </row>
        <row r="23">
          <cell r="C23">
            <v>22443.380416163403</v>
          </cell>
          <cell r="E23">
            <v>75808.751627929712</v>
          </cell>
        </row>
        <row r="24">
          <cell r="C24">
            <v>22546.747435687761</v>
          </cell>
          <cell r="D24">
            <v>94362.313341952482</v>
          </cell>
          <cell r="E24">
            <v>76157.902449434216</v>
          </cell>
        </row>
        <row r="26">
          <cell r="D26">
            <v>2402748.4546366874</v>
          </cell>
        </row>
        <row r="30">
          <cell r="B30">
            <v>934083.228</v>
          </cell>
        </row>
        <row r="31">
          <cell r="B31">
            <v>2742628.6448198408</v>
          </cell>
        </row>
        <row r="32">
          <cell r="B32">
            <v>0</v>
          </cell>
        </row>
        <row r="33">
          <cell r="B33">
            <v>355562.10381435894</v>
          </cell>
        </row>
        <row r="34">
          <cell r="B34">
            <v>2432093.5</v>
          </cell>
        </row>
        <row r="35">
          <cell r="B3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1724006.4385289957</v>
          </cell>
        </row>
        <row r="13">
          <cell r="C13">
            <v>801835.39455983602</v>
          </cell>
        </row>
        <row r="15">
          <cell r="C15">
            <v>289461.4740719801</v>
          </cell>
        </row>
        <row r="17">
          <cell r="C17">
            <v>98252.132044093116</v>
          </cell>
        </row>
        <row r="18">
          <cell r="C18">
            <v>193066.96322707448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B10">
            <v>2702993.2073635994</v>
          </cell>
        </row>
        <row r="11">
          <cell r="B11">
            <v>1257162.1407448102</v>
          </cell>
        </row>
        <row r="13">
          <cell r="B13">
            <v>453833.80289322376</v>
          </cell>
        </row>
        <row r="14">
          <cell r="B14">
            <v>1036307.5</v>
          </cell>
        </row>
        <row r="15">
          <cell r="B15">
            <v>0</v>
          </cell>
        </row>
        <row r="16">
          <cell r="B16">
            <v>37500</v>
          </cell>
        </row>
        <row r="17">
          <cell r="B17">
            <v>166205.75513145275</v>
          </cell>
        </row>
        <row r="18">
          <cell r="B18">
            <v>30232</v>
          </cell>
        </row>
        <row r="19">
          <cell r="B19">
            <v>0</v>
          </cell>
        </row>
        <row r="20">
          <cell r="B20">
            <v>205612</v>
          </cell>
        </row>
        <row r="23">
          <cell r="B23">
            <v>298389.97142195015</v>
          </cell>
        </row>
        <row r="24">
          <cell r="B24">
            <v>299764.2600286536</v>
          </cell>
        </row>
        <row r="30">
          <cell r="B30">
            <v>49775.142433353096</v>
          </cell>
        </row>
        <row r="31">
          <cell r="B31">
            <v>152930.25598704192</v>
          </cell>
        </row>
        <row r="32">
          <cell r="B32">
            <v>5505725.357089946</v>
          </cell>
        </row>
        <row r="33">
          <cell r="B33">
            <v>4060.2302830509161</v>
          </cell>
        </row>
        <row r="34">
          <cell r="B34">
            <v>210940.90505826881</v>
          </cell>
        </row>
        <row r="35">
          <cell r="B35">
            <v>52735.226264567202</v>
          </cell>
        </row>
        <row r="36">
          <cell r="B36">
            <v>481833.52046746272</v>
          </cell>
        </row>
        <row r="37">
          <cell r="B37">
            <v>30000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2702993.2073635994</v>
          </cell>
        </row>
        <row r="13">
          <cell r="C13">
            <v>1257162.1407448102</v>
          </cell>
        </row>
        <row r="15">
          <cell r="C15">
            <v>453833.80289322376</v>
          </cell>
        </row>
        <row r="17">
          <cell r="C17">
            <v>298389.97142195015</v>
          </cell>
        </row>
        <row r="18">
          <cell r="C18">
            <v>299764.2600286536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  <sheetName val="Sheet1"/>
    </sheetNames>
    <sheetDataSet>
      <sheetData sheetId="0">
        <row r="10">
          <cell r="C10">
            <v>5768007.404390513</v>
          </cell>
          <cell r="D10">
            <v>2038551.4176811916</v>
          </cell>
        </row>
        <row r="11">
          <cell r="C11">
            <v>2682700.2437820276</v>
          </cell>
          <cell r="D11">
            <v>948130.26436352218</v>
          </cell>
        </row>
        <row r="13">
          <cell r="C13">
            <v>968451.09648057306</v>
          </cell>
          <cell r="D13">
            <v>342273.72076232417</v>
          </cell>
        </row>
        <row r="14">
          <cell r="C14">
            <v>4423052</v>
          </cell>
          <cell r="D14">
            <v>232814.75</v>
          </cell>
        </row>
        <row r="15">
          <cell r="C15">
            <v>405374000</v>
          </cell>
          <cell r="D15">
            <v>9680838</v>
          </cell>
        </row>
        <row r="16">
          <cell r="C16">
            <v>115800</v>
          </cell>
          <cell r="D16">
            <v>119270</v>
          </cell>
        </row>
        <row r="17">
          <cell r="C17">
            <v>862399.87477787177</v>
          </cell>
          <cell r="D17">
            <v>190896.38966700173</v>
          </cell>
        </row>
        <row r="18">
          <cell r="C18">
            <v>112500</v>
          </cell>
          <cell r="D18">
            <v>10068.26</v>
          </cell>
        </row>
        <row r="19">
          <cell r="C19">
            <v>0</v>
          </cell>
          <cell r="D19">
            <v>0</v>
          </cell>
        </row>
        <row r="20">
          <cell r="C20">
            <v>385200</v>
          </cell>
          <cell r="D20">
            <v>60590</v>
          </cell>
        </row>
        <row r="23">
          <cell r="C23">
            <v>673924.83971868444</v>
          </cell>
          <cell r="D23">
            <v>289935.22552436276</v>
          </cell>
        </row>
        <row r="24">
          <cell r="C24">
            <v>677028.72161051305</v>
          </cell>
          <cell r="D24">
            <v>291270.57428029226</v>
          </cell>
        </row>
        <row r="29">
          <cell r="B29">
            <v>11798762.602278695</v>
          </cell>
        </row>
        <row r="30">
          <cell r="B30">
            <v>422043064.18076015</v>
          </cell>
        </row>
        <row r="32">
          <cell r="B32">
            <v>2107896</v>
          </cell>
        </row>
        <row r="33">
          <cell r="B33">
            <v>297980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7806558.822071705</v>
          </cell>
        </row>
        <row r="13">
          <cell r="C13">
            <v>3630830.5081455498</v>
          </cell>
        </row>
        <row r="15">
          <cell r="C15">
            <v>1310724.8172428971</v>
          </cell>
        </row>
        <row r="17">
          <cell r="C17">
            <v>963860.0652430472</v>
          </cell>
        </row>
        <row r="18">
          <cell r="C18">
            <v>968299.29589080531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  <sheetName val="ESRI_MAPINFO_SHEET"/>
    </sheetNames>
    <sheetDataSet>
      <sheetData sheetId="0">
        <row r="10">
          <cell r="B10">
            <v>2795535.9225958502</v>
          </cell>
        </row>
        <row r="11">
          <cell r="B11">
            <v>1300203.75759933</v>
          </cell>
        </row>
        <row r="13">
          <cell r="B13">
            <v>469371.76735036762</v>
          </cell>
        </row>
        <row r="14">
          <cell r="B14">
            <v>509000</v>
          </cell>
        </row>
        <row r="15">
          <cell r="B15">
            <v>2802188</v>
          </cell>
        </row>
        <row r="16">
          <cell r="B16">
            <v>118250</v>
          </cell>
        </row>
        <row r="17">
          <cell r="B17">
            <v>186938.57421445198</v>
          </cell>
        </row>
        <row r="18">
          <cell r="B18">
            <v>39800</v>
          </cell>
        </row>
        <row r="19">
          <cell r="B19">
            <v>0</v>
          </cell>
        </row>
        <row r="20">
          <cell r="B20">
            <v>536900</v>
          </cell>
        </row>
        <row r="23">
          <cell r="B23">
            <v>335611.69872483262</v>
          </cell>
        </row>
        <row r="24">
          <cell r="B24">
            <v>337157.41868196119</v>
          </cell>
        </row>
        <row r="30">
          <cell r="B30">
            <v>741035</v>
          </cell>
        </row>
        <row r="31">
          <cell r="B31">
            <v>3357805.0044550616</v>
          </cell>
        </row>
        <row r="35">
          <cell r="B35">
            <v>125000</v>
          </cell>
        </row>
        <row r="36">
          <cell r="B36">
            <v>5500000</v>
          </cell>
        </row>
        <row r="37">
          <cell r="B37">
            <v>75000</v>
          </cell>
        </row>
        <row r="38">
          <cell r="B38">
            <v>-367882.86528826784</v>
          </cell>
        </row>
        <row r="39">
          <cell r="B39">
            <v>0</v>
          </cell>
        </row>
        <row r="41">
          <cell r="D41">
            <v>902123.27578501473</v>
          </cell>
          <cell r="E41">
            <v>3321716.7286700467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2795535.9225958502</v>
          </cell>
        </row>
        <row r="13">
          <cell r="C13">
            <v>1300203.75759933</v>
          </cell>
        </row>
        <row r="15">
          <cell r="C15">
            <v>469371.76735036762</v>
          </cell>
        </row>
        <row r="17">
          <cell r="C17">
            <v>335611.69872483262</v>
          </cell>
        </row>
        <row r="18">
          <cell r="C18">
            <v>337157.41868196119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CONSULTANT"/>
      <sheetName val="EMPLOYEE"/>
      <sheetName val="EE SUM"/>
      <sheetName val="Fin&amp;Gen "/>
      <sheetName val="Govt Relations"/>
      <sheetName val="Internal Svc"/>
    </sheetNames>
    <sheetDataSet>
      <sheetData sheetId="0">
        <row r="10">
          <cell r="C10">
            <v>695271.53340933612</v>
          </cell>
          <cell r="D10">
            <v>849888.83709310519</v>
          </cell>
          <cell r="E10">
            <v>0</v>
          </cell>
          <cell r="F10">
            <v>1236772.0531880453</v>
          </cell>
          <cell r="G10">
            <v>208499.17483413988</v>
          </cell>
          <cell r="H10">
            <v>235689.68473870214</v>
          </cell>
        </row>
        <row r="11">
          <cell r="C11">
            <v>323370.79018868227</v>
          </cell>
          <cell r="D11">
            <v>395283.29813200323</v>
          </cell>
          <cell r="E11">
            <v>0</v>
          </cell>
          <cell r="F11">
            <v>575222.68193775986</v>
          </cell>
          <cell r="G11">
            <v>96972.966215358465</v>
          </cell>
          <cell r="H11">
            <v>109619.27237197036</v>
          </cell>
        </row>
        <row r="13">
          <cell r="E13">
            <v>0</v>
          </cell>
          <cell r="F13">
            <v>207654.59664541727</v>
          </cell>
        </row>
        <row r="14">
          <cell r="C14">
            <v>5000</v>
          </cell>
          <cell r="D14">
            <v>120797</v>
          </cell>
          <cell r="E14">
            <v>5000</v>
          </cell>
          <cell r="F14">
            <v>132668</v>
          </cell>
          <cell r="G14">
            <v>30000</v>
          </cell>
          <cell r="H14">
            <v>20000</v>
          </cell>
        </row>
        <row r="15">
          <cell r="E15">
            <v>0</v>
          </cell>
        </row>
        <row r="16">
          <cell r="C16">
            <v>44000</v>
          </cell>
          <cell r="D16">
            <v>10000</v>
          </cell>
          <cell r="E16">
            <v>21000</v>
          </cell>
          <cell r="F16">
            <v>5500</v>
          </cell>
          <cell r="G16">
            <v>15000</v>
          </cell>
          <cell r="H16">
            <v>13000</v>
          </cell>
        </row>
        <row r="17">
          <cell r="C17">
            <v>38383.374717332306</v>
          </cell>
          <cell r="D17">
            <v>53814.00910594171</v>
          </cell>
          <cell r="E17">
            <v>0</v>
          </cell>
          <cell r="F17">
            <v>85964.725768845528</v>
          </cell>
          <cell r="G17">
            <v>12572.885698638624</v>
          </cell>
          <cell r="H17">
            <v>9518.0094011804849</v>
          </cell>
        </row>
        <row r="18">
          <cell r="C18">
            <v>0</v>
          </cell>
          <cell r="D18">
            <v>9500</v>
          </cell>
          <cell r="E18">
            <v>0</v>
          </cell>
          <cell r="F18">
            <v>12200</v>
          </cell>
          <cell r="G18">
            <v>15000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2605000</v>
          </cell>
          <cell r="F19">
            <v>0</v>
          </cell>
        </row>
        <row r="20">
          <cell r="C20">
            <v>132747</v>
          </cell>
          <cell r="D20">
            <v>273463</v>
          </cell>
          <cell r="E20">
            <v>157650</v>
          </cell>
          <cell r="F20">
            <v>252195</v>
          </cell>
          <cell r="G20">
            <v>72200</v>
          </cell>
          <cell r="H20">
            <v>24500</v>
          </cell>
        </row>
        <row r="22">
          <cell r="C22">
            <v>1238772.6983153508</v>
          </cell>
          <cell r="D22">
            <v>1712746.1443310501</v>
          </cell>
          <cell r="F22">
            <v>2508177.0575400679</v>
          </cell>
          <cell r="G22">
            <v>450245.02674813697</v>
          </cell>
          <cell r="H22">
            <v>412326.96651185298</v>
          </cell>
        </row>
        <row r="23">
          <cell r="C23"/>
          <cell r="D23"/>
          <cell r="E23"/>
        </row>
        <row r="28">
          <cell r="B28">
            <v>34135</v>
          </cell>
        </row>
        <row r="29">
          <cell r="B29">
            <v>90865</v>
          </cell>
        </row>
        <row r="30">
          <cell r="B30">
            <v>2663650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575222.68193775986</v>
          </cell>
        </row>
        <row r="15">
          <cell r="I15">
            <v>207654.59664541727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H70"/>
  <sheetViews>
    <sheetView showOutlineSymbols="0" workbookViewId="0"/>
  </sheetViews>
  <sheetFormatPr defaultRowHeight="12.75" x14ac:dyDescent="0.35"/>
  <cols>
    <col min="1" max="1" width="25.265625" customWidth="1"/>
    <col min="2" max="2" width="10.1328125" bestFit="1" customWidth="1"/>
    <col min="3" max="3" width="9.265625" style="21" bestFit="1" customWidth="1"/>
    <col min="4" max="4" width="10.265625" style="26" customWidth="1"/>
    <col min="5" max="5" width="9.265625" style="28" bestFit="1" customWidth="1"/>
    <col min="6" max="6" width="9.265625" style="21" customWidth="1"/>
    <col min="7" max="8" width="9.1328125" style="21"/>
    <col min="9" max="9" width="11.265625" style="21" customWidth="1"/>
    <col min="10" max="13" width="9.1328125" style="26"/>
    <col min="14" max="14" width="9.1328125" style="28"/>
    <col min="15" max="15" width="9.1328125" style="26"/>
    <col min="16" max="16" width="11.86328125" style="21" customWidth="1"/>
    <col min="17" max="17" width="13.265625" style="26" customWidth="1"/>
    <col min="18" max="18" width="14.1328125" style="26" customWidth="1"/>
    <col min="19" max="19" width="12.265625" style="26" customWidth="1"/>
    <col min="20" max="22" width="9.1328125" style="26"/>
    <col min="23" max="23" width="9.1328125" style="28"/>
    <col min="24" max="25" width="9.1328125" style="21"/>
    <col min="26" max="26" width="13.265625" style="26" customWidth="1"/>
    <col min="27" max="27" width="14.265625" style="21" bestFit="1" customWidth="1"/>
    <col min="28" max="28" width="16.265625" style="21" bestFit="1" customWidth="1"/>
    <col min="29" max="29" width="9.1328125" style="21"/>
    <col min="30" max="31" width="9.1328125" style="23"/>
    <col min="32" max="32" width="14.265625" style="23" bestFit="1" customWidth="1"/>
    <col min="33" max="34" width="9.1328125" style="23"/>
  </cols>
  <sheetData>
    <row r="3" spans="1:34" x14ac:dyDescent="0.35">
      <c r="F3" s="21" t="e">
        <f>#REF!</f>
        <v>#REF!</v>
      </c>
      <c r="G3" s="21" t="e">
        <f>#REF!</f>
        <v>#REF!</v>
      </c>
      <c r="H3" s="21" t="e">
        <f>#REF!</f>
        <v>#REF!</v>
      </c>
      <c r="I3" s="21" t="e">
        <f>#REF!</f>
        <v>#REF!</v>
      </c>
      <c r="J3" s="26" t="e">
        <f>#REF!</f>
        <v>#REF!</v>
      </c>
      <c r="K3" s="26" t="e">
        <f>#REF!</f>
        <v>#REF!</v>
      </c>
      <c r="L3" s="26" t="e">
        <f>#REF!</f>
        <v>#REF!</v>
      </c>
      <c r="M3" s="26" t="e">
        <f>#REF!</f>
        <v>#REF!</v>
      </c>
      <c r="N3" s="28" t="e">
        <f>#REF!</f>
        <v>#REF!</v>
      </c>
      <c r="O3" s="26" t="e">
        <f>#REF!</f>
        <v>#REF!</v>
      </c>
      <c r="P3" s="21" t="e">
        <f>#REF!</f>
        <v>#REF!</v>
      </c>
      <c r="Q3" s="26" t="e">
        <f>#REF!</f>
        <v>#REF!</v>
      </c>
      <c r="R3" s="26" t="e">
        <f>#REF!</f>
        <v>#REF!</v>
      </c>
      <c r="S3" s="26" t="e">
        <f>#REF!</f>
        <v>#REF!</v>
      </c>
      <c r="T3" s="26" t="e">
        <f>#REF!</f>
        <v>#REF!</v>
      </c>
      <c r="U3" s="26" t="e">
        <f>#REF!</f>
        <v>#REF!</v>
      </c>
      <c r="V3" s="26" t="e">
        <f>#REF!</f>
        <v>#REF!</v>
      </c>
      <c r="W3" s="28" t="e">
        <f>#REF!</f>
        <v>#REF!</v>
      </c>
      <c r="X3" s="21" t="e">
        <f>#REF!</f>
        <v>#REF!</v>
      </c>
      <c r="Y3" s="21" t="e">
        <f>#REF!</f>
        <v>#REF!</v>
      </c>
      <c r="Z3" s="26" t="e">
        <f>#REF!</f>
        <v>#REF!</v>
      </c>
      <c r="AA3" s="21" t="e">
        <f>#REF!</f>
        <v>#REF!</v>
      </c>
      <c r="AB3" s="21" t="e">
        <f>#REF!</f>
        <v>#REF!</v>
      </c>
      <c r="AC3" s="21" t="e">
        <f>#REF!</f>
        <v>#REF!</v>
      </c>
    </row>
    <row r="4" spans="1:34" x14ac:dyDescent="0.35">
      <c r="F4" s="21" t="e">
        <f>#REF!</f>
        <v>#REF!</v>
      </c>
      <c r="G4" s="21" t="e">
        <f>#REF!</f>
        <v>#REF!</v>
      </c>
      <c r="H4" s="21" t="e">
        <f>#REF!</f>
        <v>#REF!</v>
      </c>
      <c r="I4" s="21" t="e">
        <f>#REF!</f>
        <v>#REF!</v>
      </c>
      <c r="J4" s="26" t="e">
        <f>#REF!</f>
        <v>#REF!</v>
      </c>
      <c r="K4" s="26" t="e">
        <f>#REF!</f>
        <v>#REF!</v>
      </c>
      <c r="L4" s="26" t="e">
        <f>#REF!</f>
        <v>#REF!</v>
      </c>
      <c r="M4" s="26" t="e">
        <f>#REF!</f>
        <v>#REF!</v>
      </c>
      <c r="N4" s="28" t="e">
        <f>#REF!</f>
        <v>#REF!</v>
      </c>
      <c r="O4" s="26" t="e">
        <f>#REF!</f>
        <v>#REF!</v>
      </c>
      <c r="P4" s="21" t="e">
        <f>#REF!</f>
        <v>#REF!</v>
      </c>
      <c r="Q4" s="26" t="e">
        <f>#REF!</f>
        <v>#REF!</v>
      </c>
      <c r="R4" s="26" t="e">
        <f>#REF!</f>
        <v>#REF!</v>
      </c>
      <c r="S4" s="26" t="e">
        <f>#REF!</f>
        <v>#REF!</v>
      </c>
      <c r="T4" s="26" t="e">
        <f>#REF!</f>
        <v>#REF!</v>
      </c>
      <c r="U4" s="26" t="e">
        <f>#REF!</f>
        <v>#REF!</v>
      </c>
      <c r="V4" s="26" t="e">
        <f>#REF!</f>
        <v>#REF!</v>
      </c>
      <c r="W4" s="28" t="e">
        <f>#REF!</f>
        <v>#REF!</v>
      </c>
      <c r="X4" s="21" t="e">
        <f>#REF!</f>
        <v>#REF!</v>
      </c>
      <c r="Y4" s="21" t="e">
        <f>#REF!</f>
        <v>#REF!</v>
      </c>
      <c r="Z4" s="26" t="e">
        <f>#REF!</f>
        <v>#REF!</v>
      </c>
      <c r="AA4" s="21" t="e">
        <f>#REF!</f>
        <v>#REF!</v>
      </c>
      <c r="AB4" s="21" t="e">
        <f>#REF!</f>
        <v>#REF!</v>
      </c>
      <c r="AC4" s="21" t="e">
        <f>#REF!</f>
        <v>#REF!</v>
      </c>
    </row>
    <row r="5" spans="1:34" x14ac:dyDescent="0.35">
      <c r="A5" t="e">
        <f>#REF!</f>
        <v>#REF!</v>
      </c>
      <c r="B5">
        <v>200</v>
      </c>
      <c r="C5" s="21">
        <v>201</v>
      </c>
      <c r="D5" s="26">
        <v>202</v>
      </c>
      <c r="E5" s="28">
        <v>203</v>
      </c>
      <c r="F5" s="21" t="e">
        <f>#REF!</f>
        <v>#REF!</v>
      </c>
      <c r="G5" s="21" t="e">
        <f>#REF!</f>
        <v>#REF!</v>
      </c>
      <c r="H5" s="21" t="e">
        <f>#REF!</f>
        <v>#REF!</v>
      </c>
      <c r="I5" s="21" t="e">
        <f>#REF!</f>
        <v>#REF!</v>
      </c>
      <c r="J5" s="26" t="e">
        <f>#REF!</f>
        <v>#REF!</v>
      </c>
      <c r="K5" s="26" t="e">
        <f>#REF!</f>
        <v>#REF!</v>
      </c>
      <c r="L5" s="26" t="e">
        <f>#REF!</f>
        <v>#REF!</v>
      </c>
      <c r="M5" s="26" t="e">
        <f>#REF!</f>
        <v>#REF!</v>
      </c>
      <c r="N5" s="28" t="e">
        <f>#REF!</f>
        <v>#REF!</v>
      </c>
      <c r="O5" s="26" t="e">
        <f>#REF!</f>
        <v>#REF!</v>
      </c>
      <c r="P5" s="21" t="e">
        <f>#REF!</f>
        <v>#REF!</v>
      </c>
      <c r="Q5" s="26" t="e">
        <f>#REF!</f>
        <v>#REF!</v>
      </c>
      <c r="R5" s="26" t="e">
        <f>#REF!</f>
        <v>#REF!</v>
      </c>
      <c r="S5" s="26" t="e">
        <f>#REF!</f>
        <v>#REF!</v>
      </c>
      <c r="T5" s="26" t="e">
        <f>#REF!</f>
        <v>#REF!</v>
      </c>
      <c r="U5" s="26" t="e">
        <f>#REF!</f>
        <v>#REF!</v>
      </c>
      <c r="V5" s="26" t="e">
        <f>#REF!</f>
        <v>#REF!</v>
      </c>
      <c r="W5" s="28" t="e">
        <f>#REF!</f>
        <v>#REF!</v>
      </c>
      <c r="X5" s="21" t="e">
        <f>#REF!</f>
        <v>#REF!</v>
      </c>
      <c r="Y5" s="21" t="e">
        <f>#REF!</f>
        <v>#REF!</v>
      </c>
      <c r="Z5" s="26" t="e">
        <f>#REF!</f>
        <v>#REF!</v>
      </c>
      <c r="AA5" s="21" t="e">
        <f>#REF!</f>
        <v>#REF!</v>
      </c>
      <c r="AB5" s="21" t="e">
        <f>#REF!</f>
        <v>#REF!</v>
      </c>
      <c r="AC5" s="21" t="e">
        <f>#REF!</f>
        <v>#REF!</v>
      </c>
    </row>
    <row r="6" spans="1:34" x14ac:dyDescent="0.35">
      <c r="F6" s="21" t="e">
        <f>#REF!</f>
        <v>#REF!</v>
      </c>
      <c r="G6" s="21" t="e">
        <f>#REF!</f>
        <v>#REF!</v>
      </c>
      <c r="H6" s="21" t="e">
        <f>#REF!</f>
        <v>#REF!</v>
      </c>
      <c r="I6" s="21" t="e">
        <f>#REF!</f>
        <v>#REF!</v>
      </c>
      <c r="J6" s="26" t="e">
        <f>#REF!</f>
        <v>#REF!</v>
      </c>
      <c r="K6" s="26" t="e">
        <f>#REF!</f>
        <v>#REF!</v>
      </c>
      <c r="L6" s="26" t="e">
        <f>#REF!</f>
        <v>#REF!</v>
      </c>
      <c r="M6" s="26" t="e">
        <f>#REF!</f>
        <v>#REF!</v>
      </c>
      <c r="N6" s="28" t="e">
        <f>#REF!</f>
        <v>#REF!</v>
      </c>
      <c r="O6" s="26" t="e">
        <f>#REF!</f>
        <v>#REF!</v>
      </c>
      <c r="P6" s="21" t="e">
        <f>#REF!</f>
        <v>#REF!</v>
      </c>
      <c r="Q6" s="26" t="e">
        <f>#REF!</f>
        <v>#REF!</v>
      </c>
      <c r="R6" s="26" t="e">
        <f>#REF!</f>
        <v>#REF!</v>
      </c>
      <c r="S6" s="26" t="e">
        <f>#REF!</f>
        <v>#REF!</v>
      </c>
      <c r="T6" s="26" t="e">
        <f>#REF!</f>
        <v>#REF!</v>
      </c>
      <c r="U6" s="26" t="e">
        <f>#REF!</f>
        <v>#REF!</v>
      </c>
      <c r="V6" s="26" t="e">
        <f>#REF!</f>
        <v>#REF!</v>
      </c>
      <c r="W6" s="28" t="e">
        <f>#REF!</f>
        <v>#REF!</v>
      </c>
      <c r="X6" s="21" t="e">
        <f>#REF!</f>
        <v>#REF!</v>
      </c>
      <c r="Y6" s="21" t="e">
        <f>#REF!</f>
        <v>#REF!</v>
      </c>
      <c r="Z6" s="26" t="e">
        <f>#REF!</f>
        <v>#REF!</v>
      </c>
      <c r="AA6" s="21" t="e">
        <f>#REF!</f>
        <v>#REF!</v>
      </c>
      <c r="AB6" s="21" t="e">
        <f>#REF!</f>
        <v>#REF!</v>
      </c>
      <c r="AC6" s="21" t="e">
        <f>#REF!</f>
        <v>#REF!</v>
      </c>
    </row>
    <row r="7" spans="1:34" x14ac:dyDescent="0.35">
      <c r="A7" t="e">
        <f>#REF!</f>
        <v>#REF!</v>
      </c>
      <c r="B7" s="12" t="e">
        <f>+#REF!</f>
        <v>#REF!</v>
      </c>
      <c r="C7" s="22" t="e">
        <f>+F7+G7+H7+I7+P7+X7+Y7+AA7+AB7+AC7</f>
        <v>#REF!</v>
      </c>
      <c r="D7" s="27" t="e">
        <f>+J7+K7+L7+M7+O7+Q7+R7+S7+T7+U7+V7+Z7</f>
        <v>#REF!</v>
      </c>
      <c r="E7" s="29" t="e">
        <f>+N7+W7</f>
        <v>#REF!</v>
      </c>
      <c r="F7" s="22" t="e">
        <f>#REF!</f>
        <v>#REF!</v>
      </c>
      <c r="G7" s="22" t="e">
        <f>#REF!</f>
        <v>#REF!</v>
      </c>
      <c r="H7" s="22" t="e">
        <f>#REF!</f>
        <v>#REF!</v>
      </c>
      <c r="I7" s="22" t="e">
        <f>#REF!</f>
        <v>#REF!</v>
      </c>
      <c r="J7" s="27" t="e">
        <f>#REF!</f>
        <v>#REF!</v>
      </c>
      <c r="K7" s="27" t="e">
        <f>#REF!</f>
        <v>#REF!</v>
      </c>
      <c r="L7" s="27" t="e">
        <f>#REF!</f>
        <v>#REF!</v>
      </c>
      <c r="M7" s="27" t="e">
        <f>#REF!</f>
        <v>#REF!</v>
      </c>
      <c r="N7" s="29" t="e">
        <f>#REF!</f>
        <v>#REF!</v>
      </c>
      <c r="O7" s="27" t="e">
        <f>#REF!</f>
        <v>#REF!</v>
      </c>
      <c r="P7" s="22" t="e">
        <f>#REF!</f>
        <v>#REF!</v>
      </c>
      <c r="Q7" s="27" t="e">
        <f>#REF!</f>
        <v>#REF!</v>
      </c>
      <c r="R7" s="27" t="e">
        <f>#REF!</f>
        <v>#REF!</v>
      </c>
      <c r="S7" s="27" t="e">
        <f>#REF!</f>
        <v>#REF!</v>
      </c>
      <c r="T7" s="27" t="e">
        <f>#REF!</f>
        <v>#REF!</v>
      </c>
      <c r="U7" s="27" t="e">
        <f>#REF!</f>
        <v>#REF!</v>
      </c>
      <c r="V7" s="27" t="e">
        <f>#REF!</f>
        <v>#REF!</v>
      </c>
      <c r="W7" s="29" t="e">
        <f>#REF!</f>
        <v>#REF!</v>
      </c>
      <c r="X7" s="22" t="e">
        <f>#REF!</f>
        <v>#REF!</v>
      </c>
      <c r="Y7" s="22" t="e">
        <f>#REF!</f>
        <v>#REF!</v>
      </c>
      <c r="Z7" s="27" t="e">
        <f>#REF!</f>
        <v>#REF!</v>
      </c>
      <c r="AA7" s="22" t="e">
        <f>#REF!</f>
        <v>#REF!</v>
      </c>
      <c r="AB7" s="22" t="e">
        <f>#REF!</f>
        <v>#REF!</v>
      </c>
      <c r="AC7" s="22" t="e">
        <f>#REF!</f>
        <v>#REF!</v>
      </c>
      <c r="AD7" s="24"/>
      <c r="AE7" s="24"/>
      <c r="AF7" s="24"/>
      <c r="AG7" s="24"/>
      <c r="AH7" s="24"/>
    </row>
    <row r="8" spans="1:34" x14ac:dyDescent="0.35">
      <c r="A8" t="e">
        <f>#REF!</f>
        <v>#REF!</v>
      </c>
      <c r="B8" s="12" t="e">
        <f>+#REF!</f>
        <v>#REF!</v>
      </c>
      <c r="C8" s="22" t="e">
        <f t="shared" ref="C8:C17" si="0">+F8+G8+H8+I8+P8+X8+Y8+AA8+AB8+AC8</f>
        <v>#REF!</v>
      </c>
      <c r="D8" s="27" t="e">
        <f t="shared" ref="D8:D67" si="1">+J8+K8+L8+M8+O8+Q8+R8+S8+T8+U8+V8+Z8</f>
        <v>#REF!</v>
      </c>
      <c r="E8" s="29" t="e">
        <f t="shared" ref="E8:E17" si="2">+N8+W8</f>
        <v>#REF!</v>
      </c>
      <c r="F8" s="22" t="e">
        <f>#REF!</f>
        <v>#REF!</v>
      </c>
      <c r="G8" s="22" t="e">
        <f>#REF!</f>
        <v>#REF!</v>
      </c>
      <c r="H8" s="22" t="e">
        <f>#REF!</f>
        <v>#REF!</v>
      </c>
      <c r="I8" s="22" t="e">
        <f>#REF!</f>
        <v>#REF!</v>
      </c>
      <c r="J8" s="27" t="e">
        <f>#REF!</f>
        <v>#REF!</v>
      </c>
      <c r="K8" s="27" t="e">
        <f>#REF!</f>
        <v>#REF!</v>
      </c>
      <c r="L8" s="27" t="e">
        <f>#REF!</f>
        <v>#REF!</v>
      </c>
      <c r="M8" s="27" t="e">
        <f>#REF!</f>
        <v>#REF!</v>
      </c>
      <c r="N8" s="29" t="e">
        <f>#REF!</f>
        <v>#REF!</v>
      </c>
      <c r="O8" s="27" t="e">
        <f>#REF!</f>
        <v>#REF!</v>
      </c>
      <c r="P8" s="22" t="e">
        <f>#REF!</f>
        <v>#REF!</v>
      </c>
      <c r="Q8" s="27" t="e">
        <f>#REF!</f>
        <v>#REF!</v>
      </c>
      <c r="R8" s="27" t="e">
        <f>#REF!</f>
        <v>#REF!</v>
      </c>
      <c r="S8" s="27" t="e">
        <f>#REF!</f>
        <v>#REF!</v>
      </c>
      <c r="T8" s="27" t="e">
        <f>#REF!</f>
        <v>#REF!</v>
      </c>
      <c r="U8" s="27" t="e">
        <f>#REF!</f>
        <v>#REF!</v>
      </c>
      <c r="V8" s="27" t="e">
        <f>#REF!</f>
        <v>#REF!</v>
      </c>
      <c r="W8" s="29" t="e">
        <f>#REF!</f>
        <v>#REF!</v>
      </c>
      <c r="X8" s="22" t="e">
        <f>#REF!</f>
        <v>#REF!</v>
      </c>
      <c r="Y8" s="22" t="e">
        <f>#REF!</f>
        <v>#REF!</v>
      </c>
      <c r="Z8" s="27" t="e">
        <f>#REF!</f>
        <v>#REF!</v>
      </c>
      <c r="AA8" s="22" t="e">
        <f>#REF!</f>
        <v>#REF!</v>
      </c>
      <c r="AB8" s="22" t="e">
        <f>#REF!</f>
        <v>#REF!</v>
      </c>
      <c r="AC8" s="22" t="e">
        <f>#REF!</f>
        <v>#REF!</v>
      </c>
      <c r="AD8" s="24"/>
      <c r="AE8" s="24"/>
      <c r="AF8" s="24"/>
      <c r="AG8" s="24"/>
      <c r="AH8" s="24"/>
    </row>
    <row r="9" spans="1:34" x14ac:dyDescent="0.35">
      <c r="A9" t="e">
        <f>#REF!</f>
        <v>#REF!</v>
      </c>
      <c r="B9" s="12" t="e">
        <f>+#REF!</f>
        <v>#REF!</v>
      </c>
      <c r="C9" s="22" t="e">
        <f t="shared" si="0"/>
        <v>#REF!</v>
      </c>
      <c r="D9" s="27" t="e">
        <f t="shared" si="1"/>
        <v>#REF!</v>
      </c>
      <c r="E9" s="29" t="e">
        <f t="shared" si="2"/>
        <v>#REF!</v>
      </c>
      <c r="F9" s="22" t="e">
        <f>#REF!</f>
        <v>#REF!</v>
      </c>
      <c r="G9" s="22" t="e">
        <f>#REF!</f>
        <v>#REF!</v>
      </c>
      <c r="H9" s="22" t="e">
        <f>#REF!</f>
        <v>#REF!</v>
      </c>
      <c r="I9" s="22" t="e">
        <f>#REF!</f>
        <v>#REF!</v>
      </c>
      <c r="J9" s="27" t="e">
        <f>#REF!</f>
        <v>#REF!</v>
      </c>
      <c r="K9" s="27" t="e">
        <f>#REF!</f>
        <v>#REF!</v>
      </c>
      <c r="L9" s="27" t="e">
        <f>#REF!</f>
        <v>#REF!</v>
      </c>
      <c r="M9" s="27" t="e">
        <f>#REF!</f>
        <v>#REF!</v>
      </c>
      <c r="N9" s="29" t="e">
        <f>#REF!</f>
        <v>#REF!</v>
      </c>
      <c r="O9" s="27" t="e">
        <f>#REF!</f>
        <v>#REF!</v>
      </c>
      <c r="P9" s="22" t="e">
        <f>#REF!</f>
        <v>#REF!</v>
      </c>
      <c r="Q9" s="27" t="e">
        <f>#REF!</f>
        <v>#REF!</v>
      </c>
      <c r="R9" s="27" t="e">
        <f>#REF!</f>
        <v>#REF!</v>
      </c>
      <c r="S9" s="27" t="e">
        <f>#REF!</f>
        <v>#REF!</v>
      </c>
      <c r="T9" s="27" t="e">
        <f>#REF!</f>
        <v>#REF!</v>
      </c>
      <c r="U9" s="27" t="e">
        <f>#REF!</f>
        <v>#REF!</v>
      </c>
      <c r="V9" s="27" t="e">
        <f>#REF!</f>
        <v>#REF!</v>
      </c>
      <c r="W9" s="29" t="e">
        <f>#REF!</f>
        <v>#REF!</v>
      </c>
      <c r="X9" s="22" t="e">
        <f>#REF!</f>
        <v>#REF!</v>
      </c>
      <c r="Y9" s="22" t="e">
        <f>#REF!</f>
        <v>#REF!</v>
      </c>
      <c r="Z9" s="27" t="e">
        <f>#REF!</f>
        <v>#REF!</v>
      </c>
      <c r="AA9" s="22" t="e">
        <f>#REF!</f>
        <v>#REF!</v>
      </c>
      <c r="AB9" s="22" t="e">
        <f>#REF!</f>
        <v>#REF!</v>
      </c>
      <c r="AC9" s="22" t="e">
        <f>#REF!</f>
        <v>#REF!</v>
      </c>
      <c r="AD9" s="24"/>
      <c r="AE9" s="24"/>
      <c r="AF9" s="24"/>
      <c r="AG9" s="24"/>
      <c r="AH9" s="24"/>
    </row>
    <row r="10" spans="1:34" x14ac:dyDescent="0.35">
      <c r="A10" t="e">
        <f>#REF!</f>
        <v>#REF!</v>
      </c>
      <c r="B10" s="12" t="e">
        <f>+#REF!</f>
        <v>#REF!</v>
      </c>
      <c r="C10" s="22" t="e">
        <f t="shared" si="0"/>
        <v>#REF!</v>
      </c>
      <c r="D10" s="27" t="e">
        <f t="shared" si="1"/>
        <v>#REF!</v>
      </c>
      <c r="E10" s="29" t="e">
        <f t="shared" si="2"/>
        <v>#REF!</v>
      </c>
      <c r="F10" s="22" t="e">
        <f>#REF!</f>
        <v>#REF!</v>
      </c>
      <c r="G10" s="22" t="e">
        <f>#REF!</f>
        <v>#REF!</v>
      </c>
      <c r="H10" s="22" t="e">
        <f>#REF!</f>
        <v>#REF!</v>
      </c>
      <c r="I10" s="22" t="e">
        <f>#REF!</f>
        <v>#REF!</v>
      </c>
      <c r="J10" s="27" t="e">
        <f>#REF!</f>
        <v>#REF!</v>
      </c>
      <c r="K10" s="27" t="e">
        <f>#REF!</f>
        <v>#REF!</v>
      </c>
      <c r="L10" s="27" t="e">
        <f>#REF!</f>
        <v>#REF!</v>
      </c>
      <c r="M10" s="27" t="e">
        <f>#REF!</f>
        <v>#REF!</v>
      </c>
      <c r="N10" s="29" t="e">
        <f>#REF!</f>
        <v>#REF!</v>
      </c>
      <c r="O10" s="27" t="e">
        <f>#REF!</f>
        <v>#REF!</v>
      </c>
      <c r="P10" s="22" t="e">
        <f>#REF!</f>
        <v>#REF!</v>
      </c>
      <c r="Q10" s="27" t="e">
        <f>#REF!</f>
        <v>#REF!</v>
      </c>
      <c r="R10" s="27" t="e">
        <f>#REF!</f>
        <v>#REF!</v>
      </c>
      <c r="S10" s="27" t="e">
        <f>#REF!</f>
        <v>#REF!</v>
      </c>
      <c r="T10" s="27" t="e">
        <f>#REF!</f>
        <v>#REF!</v>
      </c>
      <c r="U10" s="27" t="e">
        <f>#REF!</f>
        <v>#REF!</v>
      </c>
      <c r="V10" s="27" t="e">
        <f>#REF!</f>
        <v>#REF!</v>
      </c>
      <c r="W10" s="29" t="e">
        <f>#REF!</f>
        <v>#REF!</v>
      </c>
      <c r="X10" s="22" t="e">
        <f>#REF!</f>
        <v>#REF!</v>
      </c>
      <c r="Y10" s="22" t="e">
        <f>#REF!</f>
        <v>#REF!</v>
      </c>
      <c r="Z10" s="27" t="e">
        <f>#REF!</f>
        <v>#REF!</v>
      </c>
      <c r="AA10" s="22" t="e">
        <f>#REF!</f>
        <v>#REF!</v>
      </c>
      <c r="AB10" s="22" t="e">
        <f>#REF!</f>
        <v>#REF!</v>
      </c>
      <c r="AC10" s="22" t="e">
        <f>#REF!</f>
        <v>#REF!</v>
      </c>
      <c r="AD10" s="24"/>
      <c r="AE10" s="24"/>
      <c r="AF10" s="24"/>
      <c r="AG10" s="24"/>
      <c r="AH10" s="24"/>
    </row>
    <row r="11" spans="1:34" x14ac:dyDescent="0.35">
      <c r="A11" t="e">
        <f>#REF!</f>
        <v>#REF!</v>
      </c>
      <c r="B11" s="12" t="e">
        <f>+#REF!</f>
        <v>#REF!</v>
      </c>
      <c r="C11" s="22" t="e">
        <f t="shared" si="0"/>
        <v>#REF!</v>
      </c>
      <c r="D11" s="27" t="e">
        <f t="shared" si="1"/>
        <v>#REF!</v>
      </c>
      <c r="E11" s="29" t="e">
        <f t="shared" si="2"/>
        <v>#REF!</v>
      </c>
      <c r="F11" s="22" t="e">
        <f>#REF!</f>
        <v>#REF!</v>
      </c>
      <c r="G11" s="22" t="e">
        <f>#REF!</f>
        <v>#REF!</v>
      </c>
      <c r="H11" s="22" t="e">
        <f>#REF!</f>
        <v>#REF!</v>
      </c>
      <c r="I11" s="22" t="e">
        <f>#REF!</f>
        <v>#REF!</v>
      </c>
      <c r="J11" s="27" t="e">
        <f>#REF!</f>
        <v>#REF!</v>
      </c>
      <c r="K11" s="27" t="e">
        <f>#REF!</f>
        <v>#REF!</v>
      </c>
      <c r="L11" s="27" t="e">
        <f>#REF!</f>
        <v>#REF!</v>
      </c>
      <c r="M11" s="27" t="e">
        <f>#REF!</f>
        <v>#REF!</v>
      </c>
      <c r="N11" s="29" t="e">
        <f>#REF!</f>
        <v>#REF!</v>
      </c>
      <c r="O11" s="27" t="e">
        <f>#REF!</f>
        <v>#REF!</v>
      </c>
      <c r="P11" s="22" t="e">
        <f>#REF!</f>
        <v>#REF!</v>
      </c>
      <c r="Q11" s="27" t="e">
        <f>#REF!</f>
        <v>#REF!</v>
      </c>
      <c r="R11" s="27" t="e">
        <f>#REF!</f>
        <v>#REF!</v>
      </c>
      <c r="S11" s="27" t="e">
        <f>#REF!</f>
        <v>#REF!</v>
      </c>
      <c r="T11" s="27" t="e">
        <f>#REF!</f>
        <v>#REF!</v>
      </c>
      <c r="U11" s="27" t="e">
        <f>#REF!</f>
        <v>#REF!</v>
      </c>
      <c r="V11" s="27" t="e">
        <f>#REF!</f>
        <v>#REF!</v>
      </c>
      <c r="W11" s="29" t="e">
        <f>#REF!</f>
        <v>#REF!</v>
      </c>
      <c r="X11" s="22" t="e">
        <f>#REF!</f>
        <v>#REF!</v>
      </c>
      <c r="Y11" s="22" t="e">
        <f>#REF!</f>
        <v>#REF!</v>
      </c>
      <c r="Z11" s="27" t="e">
        <f>#REF!</f>
        <v>#REF!</v>
      </c>
      <c r="AA11" s="22" t="e">
        <f>#REF!</f>
        <v>#REF!</v>
      </c>
      <c r="AB11" s="22" t="e">
        <f>#REF!</f>
        <v>#REF!</v>
      </c>
      <c r="AC11" s="22" t="e">
        <f>#REF!</f>
        <v>#REF!</v>
      </c>
      <c r="AD11" s="24"/>
      <c r="AE11" s="24"/>
      <c r="AF11" s="24"/>
      <c r="AG11" s="24"/>
      <c r="AH11" s="24"/>
    </row>
    <row r="12" spans="1:34" x14ac:dyDescent="0.35">
      <c r="A12" t="e">
        <f>#REF!</f>
        <v>#REF!</v>
      </c>
      <c r="B12" s="12" t="e">
        <f>+#REF!</f>
        <v>#REF!</v>
      </c>
      <c r="C12" s="22" t="e">
        <f t="shared" si="0"/>
        <v>#REF!</v>
      </c>
      <c r="D12" s="27" t="e">
        <f t="shared" si="1"/>
        <v>#REF!</v>
      </c>
      <c r="E12" s="29" t="e">
        <f t="shared" si="2"/>
        <v>#REF!</v>
      </c>
      <c r="F12" s="22" t="e">
        <f>#REF!</f>
        <v>#REF!</v>
      </c>
      <c r="G12" s="22" t="e">
        <f>#REF!</f>
        <v>#REF!</v>
      </c>
      <c r="H12" s="22" t="e">
        <f>#REF!</f>
        <v>#REF!</v>
      </c>
      <c r="I12" s="22" t="e">
        <f>#REF!</f>
        <v>#REF!</v>
      </c>
      <c r="J12" s="27" t="e">
        <f>#REF!</f>
        <v>#REF!</v>
      </c>
      <c r="K12" s="27" t="e">
        <f>#REF!</f>
        <v>#REF!</v>
      </c>
      <c r="L12" s="27" t="e">
        <f>#REF!</f>
        <v>#REF!</v>
      </c>
      <c r="M12" s="27" t="e">
        <f>#REF!</f>
        <v>#REF!</v>
      </c>
      <c r="N12" s="29" t="e">
        <f>#REF!</f>
        <v>#REF!</v>
      </c>
      <c r="O12" s="27" t="e">
        <f>#REF!</f>
        <v>#REF!</v>
      </c>
      <c r="P12" s="22" t="e">
        <f>#REF!</f>
        <v>#REF!</v>
      </c>
      <c r="Q12" s="27" t="e">
        <f>#REF!</f>
        <v>#REF!</v>
      </c>
      <c r="R12" s="27" t="e">
        <f>#REF!</f>
        <v>#REF!</v>
      </c>
      <c r="S12" s="27" t="e">
        <f>#REF!</f>
        <v>#REF!</v>
      </c>
      <c r="T12" s="27" t="e">
        <f>#REF!</f>
        <v>#REF!</v>
      </c>
      <c r="U12" s="27" t="e">
        <f>#REF!</f>
        <v>#REF!</v>
      </c>
      <c r="V12" s="27" t="e">
        <f>#REF!</f>
        <v>#REF!</v>
      </c>
      <c r="W12" s="29" t="e">
        <f>#REF!</f>
        <v>#REF!</v>
      </c>
      <c r="X12" s="22" t="e">
        <f>#REF!</f>
        <v>#REF!</v>
      </c>
      <c r="Y12" s="22" t="e">
        <f>#REF!</f>
        <v>#REF!</v>
      </c>
      <c r="Z12" s="27" t="e">
        <f>#REF!</f>
        <v>#REF!</v>
      </c>
      <c r="AA12" s="22" t="e">
        <f>#REF!</f>
        <v>#REF!</v>
      </c>
      <c r="AB12" s="22" t="e">
        <f>#REF!</f>
        <v>#REF!</v>
      </c>
      <c r="AC12" s="22" t="e">
        <f>#REF!</f>
        <v>#REF!</v>
      </c>
      <c r="AD12" s="24"/>
      <c r="AE12" s="24"/>
      <c r="AF12" s="24"/>
      <c r="AG12" s="24"/>
      <c r="AH12" s="24"/>
    </row>
    <row r="13" spans="1:34" x14ac:dyDescent="0.35">
      <c r="A13" t="e">
        <f>#REF!</f>
        <v>#REF!</v>
      </c>
      <c r="B13" s="12" t="e">
        <f>+#REF!</f>
        <v>#REF!</v>
      </c>
      <c r="C13" s="22" t="e">
        <f t="shared" si="0"/>
        <v>#REF!</v>
      </c>
      <c r="D13" s="27" t="e">
        <f t="shared" si="1"/>
        <v>#REF!</v>
      </c>
      <c r="E13" s="29" t="e">
        <f t="shared" si="2"/>
        <v>#REF!</v>
      </c>
      <c r="F13" s="22" t="e">
        <f>#REF!</f>
        <v>#REF!</v>
      </c>
      <c r="G13" s="22" t="e">
        <f>#REF!</f>
        <v>#REF!</v>
      </c>
      <c r="H13" s="22" t="e">
        <f>#REF!</f>
        <v>#REF!</v>
      </c>
      <c r="I13" s="22" t="e">
        <f>#REF!</f>
        <v>#REF!</v>
      </c>
      <c r="J13" s="27" t="e">
        <f>#REF!</f>
        <v>#REF!</v>
      </c>
      <c r="K13" s="27" t="e">
        <f>#REF!</f>
        <v>#REF!</v>
      </c>
      <c r="L13" s="27" t="e">
        <f>#REF!</f>
        <v>#REF!</v>
      </c>
      <c r="M13" s="27" t="e">
        <f>#REF!</f>
        <v>#REF!</v>
      </c>
      <c r="N13" s="29" t="e">
        <f>#REF!</f>
        <v>#REF!</v>
      </c>
      <c r="O13" s="27" t="e">
        <f>#REF!</f>
        <v>#REF!</v>
      </c>
      <c r="P13" s="22" t="e">
        <f>#REF!</f>
        <v>#REF!</v>
      </c>
      <c r="Q13" s="27" t="e">
        <f>#REF!</f>
        <v>#REF!</v>
      </c>
      <c r="R13" s="27" t="e">
        <f>#REF!</f>
        <v>#REF!</v>
      </c>
      <c r="S13" s="27" t="e">
        <f>#REF!</f>
        <v>#REF!</v>
      </c>
      <c r="T13" s="27" t="e">
        <f>#REF!</f>
        <v>#REF!</v>
      </c>
      <c r="U13" s="27" t="e">
        <f>#REF!</f>
        <v>#REF!</v>
      </c>
      <c r="V13" s="27" t="e">
        <f>#REF!</f>
        <v>#REF!</v>
      </c>
      <c r="W13" s="29" t="e">
        <f>#REF!</f>
        <v>#REF!</v>
      </c>
      <c r="X13" s="22" t="e">
        <f>#REF!</f>
        <v>#REF!</v>
      </c>
      <c r="Y13" s="22" t="e">
        <f>#REF!</f>
        <v>#REF!</v>
      </c>
      <c r="Z13" s="27" t="e">
        <f>#REF!</f>
        <v>#REF!</v>
      </c>
      <c r="AA13" s="22" t="e">
        <f>#REF!</f>
        <v>#REF!</v>
      </c>
      <c r="AB13" s="22" t="e">
        <f>#REF!</f>
        <v>#REF!</v>
      </c>
      <c r="AC13" s="22" t="e">
        <f>#REF!</f>
        <v>#REF!</v>
      </c>
      <c r="AD13" s="24"/>
      <c r="AE13" s="24"/>
      <c r="AF13" s="24"/>
      <c r="AG13" s="24"/>
      <c r="AH13" s="24"/>
    </row>
    <row r="14" spans="1:34" x14ac:dyDescent="0.35">
      <c r="A14" t="e">
        <f>#REF!</f>
        <v>#REF!</v>
      </c>
      <c r="B14" s="12" t="e">
        <f>+#REF!</f>
        <v>#REF!</v>
      </c>
      <c r="C14" s="22" t="e">
        <f t="shared" si="0"/>
        <v>#REF!</v>
      </c>
      <c r="D14" s="27" t="e">
        <f t="shared" si="1"/>
        <v>#REF!</v>
      </c>
      <c r="E14" s="29" t="e">
        <f t="shared" si="2"/>
        <v>#REF!</v>
      </c>
      <c r="F14" s="22" t="e">
        <f>#REF!</f>
        <v>#REF!</v>
      </c>
      <c r="G14" s="22" t="e">
        <f>#REF!</f>
        <v>#REF!</v>
      </c>
      <c r="H14" s="22" t="e">
        <f>#REF!</f>
        <v>#REF!</v>
      </c>
      <c r="I14" s="22" t="e">
        <f>#REF!</f>
        <v>#REF!</v>
      </c>
      <c r="J14" s="27" t="e">
        <f>#REF!</f>
        <v>#REF!</v>
      </c>
      <c r="K14" s="27" t="e">
        <f>#REF!</f>
        <v>#REF!</v>
      </c>
      <c r="L14" s="27" t="e">
        <f>#REF!</f>
        <v>#REF!</v>
      </c>
      <c r="M14" s="27" t="e">
        <f>#REF!</f>
        <v>#REF!</v>
      </c>
      <c r="N14" s="29" t="e">
        <f>#REF!</f>
        <v>#REF!</v>
      </c>
      <c r="O14" s="27" t="e">
        <f>#REF!</f>
        <v>#REF!</v>
      </c>
      <c r="P14" s="22" t="e">
        <f>#REF!</f>
        <v>#REF!</v>
      </c>
      <c r="Q14" s="27" t="e">
        <f>#REF!</f>
        <v>#REF!</v>
      </c>
      <c r="R14" s="27" t="e">
        <f>#REF!</f>
        <v>#REF!</v>
      </c>
      <c r="S14" s="27" t="e">
        <f>#REF!</f>
        <v>#REF!</v>
      </c>
      <c r="T14" s="27" t="e">
        <f>#REF!</f>
        <v>#REF!</v>
      </c>
      <c r="U14" s="27" t="e">
        <f>#REF!</f>
        <v>#REF!</v>
      </c>
      <c r="V14" s="27" t="e">
        <f>#REF!</f>
        <v>#REF!</v>
      </c>
      <c r="W14" s="29" t="e">
        <f>#REF!</f>
        <v>#REF!</v>
      </c>
      <c r="X14" s="22" t="e">
        <f>#REF!</f>
        <v>#REF!</v>
      </c>
      <c r="Y14" s="22" t="e">
        <f>#REF!</f>
        <v>#REF!</v>
      </c>
      <c r="Z14" s="27" t="e">
        <f>#REF!</f>
        <v>#REF!</v>
      </c>
      <c r="AA14" s="22" t="e">
        <f>#REF!</f>
        <v>#REF!</v>
      </c>
      <c r="AB14" s="22" t="e">
        <f>#REF!</f>
        <v>#REF!</v>
      </c>
      <c r="AC14" s="22" t="e">
        <f>#REF!</f>
        <v>#REF!</v>
      </c>
      <c r="AD14" s="24"/>
      <c r="AE14" s="24"/>
      <c r="AF14" s="24"/>
      <c r="AG14" s="24"/>
      <c r="AH14" s="24"/>
    </row>
    <row r="15" spans="1:34" x14ac:dyDescent="0.35">
      <c r="A15" t="e">
        <f>#REF!</f>
        <v>#REF!</v>
      </c>
      <c r="B15" s="12" t="e">
        <f>+#REF!</f>
        <v>#REF!</v>
      </c>
      <c r="C15" s="22" t="e">
        <f t="shared" si="0"/>
        <v>#REF!</v>
      </c>
      <c r="D15" s="27" t="e">
        <f t="shared" si="1"/>
        <v>#REF!</v>
      </c>
      <c r="E15" s="29" t="e">
        <f t="shared" si="2"/>
        <v>#REF!</v>
      </c>
      <c r="F15" s="22" t="e">
        <f>#REF!</f>
        <v>#REF!</v>
      </c>
      <c r="G15" s="22" t="e">
        <f>#REF!</f>
        <v>#REF!</v>
      </c>
      <c r="H15" s="22" t="e">
        <f>#REF!</f>
        <v>#REF!</v>
      </c>
      <c r="I15" s="22" t="e">
        <f>#REF!</f>
        <v>#REF!</v>
      </c>
      <c r="J15" s="27" t="e">
        <f>#REF!</f>
        <v>#REF!</v>
      </c>
      <c r="K15" s="27" t="e">
        <f>#REF!</f>
        <v>#REF!</v>
      </c>
      <c r="L15" s="27" t="e">
        <f>#REF!</f>
        <v>#REF!</v>
      </c>
      <c r="M15" s="27" t="e">
        <f>#REF!</f>
        <v>#REF!</v>
      </c>
      <c r="N15" s="29" t="e">
        <f>#REF!</f>
        <v>#REF!</v>
      </c>
      <c r="O15" s="27" t="e">
        <f>#REF!</f>
        <v>#REF!</v>
      </c>
      <c r="P15" s="22" t="e">
        <f>#REF!</f>
        <v>#REF!</v>
      </c>
      <c r="Q15" s="27" t="e">
        <f>#REF!</f>
        <v>#REF!</v>
      </c>
      <c r="R15" s="27" t="e">
        <f>#REF!</f>
        <v>#REF!</v>
      </c>
      <c r="S15" s="27" t="e">
        <f>#REF!</f>
        <v>#REF!</v>
      </c>
      <c r="T15" s="27" t="e">
        <f>#REF!</f>
        <v>#REF!</v>
      </c>
      <c r="U15" s="27" t="e">
        <f>#REF!</f>
        <v>#REF!</v>
      </c>
      <c r="V15" s="27" t="e">
        <f>#REF!</f>
        <v>#REF!</v>
      </c>
      <c r="W15" s="29" t="e">
        <f>#REF!</f>
        <v>#REF!</v>
      </c>
      <c r="X15" s="22" t="e">
        <f>#REF!</f>
        <v>#REF!</v>
      </c>
      <c r="Y15" s="22" t="e">
        <f>#REF!</f>
        <v>#REF!</v>
      </c>
      <c r="Z15" s="27" t="e">
        <f>#REF!</f>
        <v>#REF!</v>
      </c>
      <c r="AA15" s="22" t="e">
        <f>#REF!</f>
        <v>#REF!</v>
      </c>
      <c r="AB15" s="22" t="e">
        <f>#REF!</f>
        <v>#REF!</v>
      </c>
      <c r="AC15" s="22" t="e">
        <f>#REF!</f>
        <v>#REF!</v>
      </c>
      <c r="AD15" s="24"/>
      <c r="AE15" s="24"/>
      <c r="AF15" s="24"/>
      <c r="AG15" s="24"/>
      <c r="AH15" s="24"/>
    </row>
    <row r="16" spans="1:34" x14ac:dyDescent="0.35">
      <c r="A16" t="e">
        <f>#REF!</f>
        <v>#REF!</v>
      </c>
      <c r="B16" s="12" t="e">
        <f>+#REF!</f>
        <v>#REF!</v>
      </c>
      <c r="C16" s="22" t="e">
        <f t="shared" si="0"/>
        <v>#REF!</v>
      </c>
      <c r="D16" s="27" t="e">
        <f t="shared" si="1"/>
        <v>#REF!</v>
      </c>
      <c r="E16" s="29" t="e">
        <f t="shared" si="2"/>
        <v>#REF!</v>
      </c>
      <c r="F16" s="22" t="e">
        <f>#REF!</f>
        <v>#REF!</v>
      </c>
      <c r="G16" s="22" t="e">
        <f>#REF!</f>
        <v>#REF!</v>
      </c>
      <c r="H16" s="22" t="e">
        <f>#REF!</f>
        <v>#REF!</v>
      </c>
      <c r="I16" s="22" t="e">
        <f>#REF!</f>
        <v>#REF!</v>
      </c>
      <c r="J16" s="27" t="e">
        <f>#REF!</f>
        <v>#REF!</v>
      </c>
      <c r="K16" s="27" t="e">
        <f>#REF!</f>
        <v>#REF!</v>
      </c>
      <c r="L16" s="27" t="e">
        <f>#REF!</f>
        <v>#REF!</v>
      </c>
      <c r="M16" s="27" t="e">
        <f>#REF!</f>
        <v>#REF!</v>
      </c>
      <c r="N16" s="29" t="e">
        <f>#REF!</f>
        <v>#REF!</v>
      </c>
      <c r="O16" s="27" t="e">
        <f>#REF!</f>
        <v>#REF!</v>
      </c>
      <c r="P16" s="22" t="e">
        <f>#REF!</f>
        <v>#REF!</v>
      </c>
      <c r="Q16" s="27" t="e">
        <f>#REF!</f>
        <v>#REF!</v>
      </c>
      <c r="R16" s="27" t="e">
        <f>#REF!</f>
        <v>#REF!</v>
      </c>
      <c r="S16" s="27" t="e">
        <f>#REF!</f>
        <v>#REF!</v>
      </c>
      <c r="T16" s="27" t="e">
        <f>#REF!</f>
        <v>#REF!</v>
      </c>
      <c r="U16" s="27" t="e">
        <f>#REF!</f>
        <v>#REF!</v>
      </c>
      <c r="V16" s="27" t="e">
        <f>#REF!</f>
        <v>#REF!</v>
      </c>
      <c r="W16" s="29" t="e">
        <f>#REF!</f>
        <v>#REF!</v>
      </c>
      <c r="X16" s="22" t="e">
        <f>#REF!</f>
        <v>#REF!</v>
      </c>
      <c r="Y16" s="22" t="e">
        <f>#REF!</f>
        <v>#REF!</v>
      </c>
      <c r="Z16" s="27" t="e">
        <f>#REF!</f>
        <v>#REF!</v>
      </c>
      <c r="AA16" s="22" t="e">
        <f>#REF!</f>
        <v>#REF!</v>
      </c>
      <c r="AB16" s="22" t="e">
        <f>#REF!</f>
        <v>#REF!</v>
      </c>
      <c r="AC16" s="22" t="e">
        <f>#REF!</f>
        <v>#REF!</v>
      </c>
      <c r="AD16" s="24"/>
      <c r="AE16" s="24"/>
      <c r="AF16" s="24"/>
      <c r="AG16" s="24"/>
      <c r="AH16" s="24"/>
    </row>
    <row r="17" spans="1:34" x14ac:dyDescent="0.35">
      <c r="A17" t="e">
        <f>#REF!</f>
        <v>#REF!</v>
      </c>
      <c r="B17" s="12" t="e">
        <f>+#REF!</f>
        <v>#REF!</v>
      </c>
      <c r="C17" s="22" t="e">
        <f t="shared" si="0"/>
        <v>#REF!</v>
      </c>
      <c r="D17" s="27" t="e">
        <f t="shared" si="1"/>
        <v>#REF!</v>
      </c>
      <c r="E17" s="29" t="e">
        <f t="shared" si="2"/>
        <v>#REF!</v>
      </c>
      <c r="F17" s="22" t="e">
        <f>#REF!</f>
        <v>#REF!</v>
      </c>
      <c r="G17" s="22" t="e">
        <f>#REF!</f>
        <v>#REF!</v>
      </c>
      <c r="H17" s="22" t="e">
        <f>#REF!</f>
        <v>#REF!</v>
      </c>
      <c r="I17" s="22" t="e">
        <f>#REF!</f>
        <v>#REF!</v>
      </c>
      <c r="J17" s="27" t="e">
        <f>#REF!</f>
        <v>#REF!</v>
      </c>
      <c r="K17" s="27" t="e">
        <f>#REF!</f>
        <v>#REF!</v>
      </c>
      <c r="L17" s="27" t="e">
        <f>#REF!</f>
        <v>#REF!</v>
      </c>
      <c r="M17" s="27" t="e">
        <f>#REF!</f>
        <v>#REF!</v>
      </c>
      <c r="N17" s="29" t="e">
        <f>#REF!</f>
        <v>#REF!</v>
      </c>
      <c r="O17" s="27" t="e">
        <f>#REF!</f>
        <v>#REF!</v>
      </c>
      <c r="P17" s="22" t="e">
        <f>#REF!</f>
        <v>#REF!</v>
      </c>
      <c r="Q17" s="27" t="e">
        <f>#REF!</f>
        <v>#REF!</v>
      </c>
      <c r="R17" s="27" t="e">
        <f>#REF!</f>
        <v>#REF!</v>
      </c>
      <c r="S17" s="27" t="e">
        <f>#REF!</f>
        <v>#REF!</v>
      </c>
      <c r="T17" s="27" t="e">
        <f>#REF!</f>
        <v>#REF!</v>
      </c>
      <c r="U17" s="27" t="e">
        <f>#REF!</f>
        <v>#REF!</v>
      </c>
      <c r="V17" s="27" t="e">
        <f>#REF!</f>
        <v>#REF!</v>
      </c>
      <c r="W17" s="29" t="e">
        <f>#REF!</f>
        <v>#REF!</v>
      </c>
      <c r="X17" s="22" t="e">
        <f>#REF!</f>
        <v>#REF!</v>
      </c>
      <c r="Y17" s="22" t="e">
        <f>#REF!</f>
        <v>#REF!</v>
      </c>
      <c r="Z17" s="27" t="e">
        <f>#REF!</f>
        <v>#REF!</v>
      </c>
      <c r="AA17" s="22" t="e">
        <f>#REF!</f>
        <v>#REF!</v>
      </c>
      <c r="AB17" s="22" t="e">
        <f>#REF!</f>
        <v>#REF!</v>
      </c>
      <c r="AC17" s="22" t="e">
        <f>#REF!</f>
        <v>#REF!</v>
      </c>
      <c r="AD17" s="24"/>
      <c r="AE17" s="24"/>
      <c r="AF17" s="24"/>
      <c r="AG17" s="24"/>
      <c r="AH17" s="24"/>
    </row>
    <row r="18" spans="1:34" x14ac:dyDescent="0.35">
      <c r="A18" t="e">
        <f>#REF!</f>
        <v>#REF!</v>
      </c>
      <c r="B18" s="12" t="e">
        <f>+#REF!</f>
        <v>#REF!</v>
      </c>
      <c r="C18" s="22" t="e">
        <f>+F18+G18+H18+I18+Q18+R18+S18+Z18+AA18+AB18+AD18+AE18+AF18</f>
        <v>#REF!</v>
      </c>
      <c r="D18" s="27" t="e">
        <f t="shared" si="1"/>
        <v>#REF!</v>
      </c>
      <c r="E18" s="29" t="e">
        <f>+O18+Y18</f>
        <v>#REF!</v>
      </c>
      <c r="F18" s="22" t="e">
        <f>#REF!</f>
        <v>#REF!</v>
      </c>
      <c r="G18" s="22" t="e">
        <f>#REF!</f>
        <v>#REF!</v>
      </c>
      <c r="H18" s="22" t="e">
        <f>#REF!</f>
        <v>#REF!</v>
      </c>
      <c r="I18" s="22" t="e">
        <f>#REF!</f>
        <v>#REF!</v>
      </c>
      <c r="J18" s="27" t="e">
        <f>#REF!</f>
        <v>#REF!</v>
      </c>
      <c r="K18" s="27" t="e">
        <f>#REF!</f>
        <v>#REF!</v>
      </c>
      <c r="L18" s="27" t="e">
        <f>#REF!</f>
        <v>#REF!</v>
      </c>
      <c r="M18" s="27" t="e">
        <f>#REF!</f>
        <v>#REF!</v>
      </c>
      <c r="N18" s="29" t="e">
        <f>#REF!</f>
        <v>#REF!</v>
      </c>
      <c r="O18" s="27" t="e">
        <f>#REF!</f>
        <v>#REF!</v>
      </c>
      <c r="P18" s="22" t="e">
        <f>#REF!</f>
        <v>#REF!</v>
      </c>
      <c r="Q18" s="27" t="e">
        <f>#REF!</f>
        <v>#REF!</v>
      </c>
      <c r="R18" s="27" t="e">
        <f>#REF!</f>
        <v>#REF!</v>
      </c>
      <c r="S18" s="27" t="e">
        <f>#REF!</f>
        <v>#REF!</v>
      </c>
      <c r="T18" s="27" t="e">
        <f>#REF!</f>
        <v>#REF!</v>
      </c>
      <c r="U18" s="27" t="e">
        <f>#REF!</f>
        <v>#REF!</v>
      </c>
      <c r="V18" s="27" t="e">
        <f>#REF!</f>
        <v>#REF!</v>
      </c>
      <c r="W18" s="29" t="e">
        <f>#REF!</f>
        <v>#REF!</v>
      </c>
      <c r="X18" s="22" t="e">
        <f>#REF!</f>
        <v>#REF!</v>
      </c>
      <c r="Y18" s="22" t="e">
        <f>#REF!</f>
        <v>#REF!</v>
      </c>
      <c r="Z18" s="27" t="e">
        <f>#REF!</f>
        <v>#REF!</v>
      </c>
      <c r="AA18" s="22" t="e">
        <f>#REF!</f>
        <v>#REF!</v>
      </c>
      <c r="AB18" s="22" t="e">
        <f>#REF!</f>
        <v>#REF!</v>
      </c>
      <c r="AC18" s="22" t="e">
        <f>#REF!</f>
        <v>#REF!</v>
      </c>
      <c r="AD18" s="24"/>
      <c r="AE18" s="24"/>
      <c r="AF18" s="24"/>
      <c r="AG18" s="24"/>
      <c r="AH18" s="24"/>
    </row>
    <row r="19" spans="1:34" x14ac:dyDescent="0.35">
      <c r="A19" t="e">
        <f>#REF!</f>
        <v>#REF!</v>
      </c>
      <c r="B19" s="12" t="e">
        <f>+#REF!</f>
        <v>#REF!</v>
      </c>
      <c r="C19" s="22" t="e">
        <f>SUM(C9:C17)</f>
        <v>#REF!</v>
      </c>
      <c r="D19" s="27" t="e">
        <f t="shared" si="1"/>
        <v>#REF!</v>
      </c>
      <c r="E19" s="29" t="e">
        <f>SUM(E9:E18)</f>
        <v>#REF!</v>
      </c>
      <c r="F19" s="22" t="e">
        <f>#REF!</f>
        <v>#REF!</v>
      </c>
      <c r="G19" s="22" t="e">
        <f>#REF!</f>
        <v>#REF!</v>
      </c>
      <c r="H19" s="22" t="e">
        <f>#REF!</f>
        <v>#REF!</v>
      </c>
      <c r="I19" s="22" t="e">
        <f>#REF!</f>
        <v>#REF!</v>
      </c>
      <c r="J19" s="27" t="e">
        <f>#REF!</f>
        <v>#REF!</v>
      </c>
      <c r="K19" s="27" t="e">
        <f>#REF!</f>
        <v>#REF!</v>
      </c>
      <c r="L19" s="27" t="e">
        <f>#REF!</f>
        <v>#REF!</v>
      </c>
      <c r="M19" s="27" t="e">
        <f>#REF!</f>
        <v>#REF!</v>
      </c>
      <c r="N19" s="29" t="e">
        <f>#REF!</f>
        <v>#REF!</v>
      </c>
      <c r="O19" s="27" t="e">
        <f>#REF!</f>
        <v>#REF!</v>
      </c>
      <c r="P19" s="22" t="e">
        <f>#REF!</f>
        <v>#REF!</v>
      </c>
      <c r="Q19" s="27" t="e">
        <f>#REF!</f>
        <v>#REF!</v>
      </c>
      <c r="R19" s="27" t="e">
        <f>#REF!</f>
        <v>#REF!</v>
      </c>
      <c r="S19" s="27" t="e">
        <f>#REF!</f>
        <v>#REF!</v>
      </c>
      <c r="T19" s="27" t="e">
        <f>#REF!</f>
        <v>#REF!</v>
      </c>
      <c r="U19" s="27" t="e">
        <f>#REF!</f>
        <v>#REF!</v>
      </c>
      <c r="V19" s="27" t="e">
        <f>#REF!</f>
        <v>#REF!</v>
      </c>
      <c r="W19" s="29" t="e">
        <f>#REF!</f>
        <v>#REF!</v>
      </c>
      <c r="X19" s="22" t="e">
        <f>#REF!</f>
        <v>#REF!</v>
      </c>
      <c r="Y19" s="22" t="e">
        <f>#REF!</f>
        <v>#REF!</v>
      </c>
      <c r="Z19" s="27" t="e">
        <f>#REF!</f>
        <v>#REF!</v>
      </c>
      <c r="AA19" s="22" t="e">
        <f>#REF!</f>
        <v>#REF!</v>
      </c>
      <c r="AB19" s="22" t="e">
        <f>#REF!</f>
        <v>#REF!</v>
      </c>
      <c r="AC19" s="22" t="e">
        <f>#REF!</f>
        <v>#REF!</v>
      </c>
      <c r="AD19" s="24"/>
      <c r="AE19" s="24"/>
      <c r="AF19" s="24"/>
      <c r="AG19" s="24"/>
      <c r="AH19" s="24"/>
    </row>
    <row r="20" spans="1:34" x14ac:dyDescent="0.35">
      <c r="A20" t="e">
        <f>#REF!</f>
        <v>#REF!</v>
      </c>
      <c r="B20" s="12" t="e">
        <f>+#REF!</f>
        <v>#REF!</v>
      </c>
      <c r="C20" s="22" t="e">
        <f>+F20+G20+H20+I20+P20+X20+Y20+AA20+AB20+AC20</f>
        <v>#REF!</v>
      </c>
      <c r="D20" s="27" t="e">
        <f t="shared" si="1"/>
        <v>#REF!</v>
      </c>
      <c r="E20" s="29" t="e">
        <f>+N20+W20</f>
        <v>#REF!</v>
      </c>
      <c r="F20" s="22" t="e">
        <f>#REF!</f>
        <v>#REF!</v>
      </c>
      <c r="G20" s="22" t="e">
        <f>#REF!</f>
        <v>#REF!</v>
      </c>
      <c r="H20" s="22" t="e">
        <f>#REF!</f>
        <v>#REF!</v>
      </c>
      <c r="I20" s="22" t="e">
        <f>#REF!</f>
        <v>#REF!</v>
      </c>
      <c r="J20" s="27" t="e">
        <f>#REF!</f>
        <v>#REF!</v>
      </c>
      <c r="K20" s="27" t="e">
        <f>#REF!</f>
        <v>#REF!</v>
      </c>
      <c r="L20" s="27" t="e">
        <f>#REF!</f>
        <v>#REF!</v>
      </c>
      <c r="M20" s="27" t="e">
        <f>#REF!</f>
        <v>#REF!</v>
      </c>
      <c r="N20" s="29" t="e">
        <f>#REF!</f>
        <v>#REF!</v>
      </c>
      <c r="O20" s="27" t="e">
        <f>#REF!</f>
        <v>#REF!</v>
      </c>
      <c r="P20" s="22" t="e">
        <f>#REF!</f>
        <v>#REF!</v>
      </c>
      <c r="Q20" s="27" t="e">
        <f>#REF!</f>
        <v>#REF!</v>
      </c>
      <c r="R20" s="27" t="e">
        <f>#REF!</f>
        <v>#REF!</v>
      </c>
      <c r="S20" s="27" t="e">
        <f>#REF!</f>
        <v>#REF!</v>
      </c>
      <c r="T20" s="27" t="e">
        <f>#REF!</f>
        <v>#REF!</v>
      </c>
      <c r="U20" s="27" t="e">
        <f>#REF!</f>
        <v>#REF!</v>
      </c>
      <c r="V20" s="27" t="e">
        <f>#REF!</f>
        <v>#REF!</v>
      </c>
      <c r="W20" s="29" t="e">
        <f>#REF!</f>
        <v>#REF!</v>
      </c>
      <c r="X20" s="22" t="e">
        <f>#REF!</f>
        <v>#REF!</v>
      </c>
      <c r="Y20" s="22" t="e">
        <f>#REF!</f>
        <v>#REF!</v>
      </c>
      <c r="Z20" s="27" t="e">
        <f>#REF!</f>
        <v>#REF!</v>
      </c>
      <c r="AA20" s="22" t="e">
        <f>#REF!</f>
        <v>#REF!</v>
      </c>
      <c r="AB20" s="22" t="e">
        <f>#REF!</f>
        <v>#REF!</v>
      </c>
      <c r="AC20" s="22" t="e">
        <f>#REF!</f>
        <v>#REF!</v>
      </c>
      <c r="AD20" s="24"/>
      <c r="AE20" s="24"/>
      <c r="AF20" s="24"/>
      <c r="AG20" s="24"/>
      <c r="AH20" s="24"/>
    </row>
    <row r="21" spans="1:34" x14ac:dyDescent="0.35">
      <c r="A21" t="e">
        <f>#REF!</f>
        <v>#REF!</v>
      </c>
      <c r="B21" s="12" t="e">
        <f>+#REF!</f>
        <v>#REF!</v>
      </c>
      <c r="C21" s="22" t="e">
        <f>+F21+G21+H21+I21+P21+X21+Y21+AA21+AB21+AC21</f>
        <v>#REF!</v>
      </c>
      <c r="D21" s="27" t="e">
        <f t="shared" si="1"/>
        <v>#REF!</v>
      </c>
      <c r="E21" s="29" t="e">
        <f>+N21+W21</f>
        <v>#REF!</v>
      </c>
      <c r="F21" s="22" t="e">
        <f>#REF!</f>
        <v>#REF!</v>
      </c>
      <c r="G21" s="22" t="e">
        <f>#REF!</f>
        <v>#REF!</v>
      </c>
      <c r="H21" s="22" t="e">
        <f>#REF!</f>
        <v>#REF!</v>
      </c>
      <c r="I21" s="22" t="e">
        <f>#REF!</f>
        <v>#REF!</v>
      </c>
      <c r="J21" s="27" t="e">
        <f>#REF!</f>
        <v>#REF!</v>
      </c>
      <c r="K21" s="27" t="e">
        <f>#REF!</f>
        <v>#REF!</v>
      </c>
      <c r="L21" s="27" t="e">
        <f>#REF!</f>
        <v>#REF!</v>
      </c>
      <c r="M21" s="27" t="e">
        <f>#REF!</f>
        <v>#REF!</v>
      </c>
      <c r="N21" s="29" t="e">
        <f>#REF!</f>
        <v>#REF!</v>
      </c>
      <c r="O21" s="27" t="e">
        <f>#REF!</f>
        <v>#REF!</v>
      </c>
      <c r="P21" s="22" t="e">
        <f>#REF!</f>
        <v>#REF!</v>
      </c>
      <c r="Q21" s="27" t="e">
        <f>#REF!</f>
        <v>#REF!</v>
      </c>
      <c r="R21" s="27" t="e">
        <f>#REF!</f>
        <v>#REF!</v>
      </c>
      <c r="S21" s="27" t="e">
        <f>#REF!</f>
        <v>#REF!</v>
      </c>
      <c r="T21" s="27" t="e">
        <f>#REF!</f>
        <v>#REF!</v>
      </c>
      <c r="U21" s="27" t="e">
        <f>#REF!</f>
        <v>#REF!</v>
      </c>
      <c r="V21" s="27" t="e">
        <f>#REF!</f>
        <v>#REF!</v>
      </c>
      <c r="W21" s="29" t="e">
        <f>#REF!</f>
        <v>#REF!</v>
      </c>
      <c r="X21" s="22" t="e">
        <f>#REF!</f>
        <v>#REF!</v>
      </c>
      <c r="Y21" s="22" t="e">
        <f>#REF!</f>
        <v>#REF!</v>
      </c>
      <c r="Z21" s="27" t="e">
        <f>#REF!</f>
        <v>#REF!</v>
      </c>
      <c r="AA21" s="22" t="e">
        <f>#REF!</f>
        <v>#REF!</v>
      </c>
      <c r="AB21" s="22" t="e">
        <f>#REF!</f>
        <v>#REF!</v>
      </c>
      <c r="AC21" s="22" t="e">
        <f>#REF!</f>
        <v>#REF!</v>
      </c>
      <c r="AD21" s="24"/>
      <c r="AE21" s="24"/>
      <c r="AF21" s="24"/>
      <c r="AG21" s="24"/>
      <c r="AH21" s="24"/>
    </row>
    <row r="22" spans="1:34" x14ac:dyDescent="0.35">
      <c r="A22" t="e">
        <f>#REF!</f>
        <v>#REF!</v>
      </c>
      <c r="B22" s="12" t="e">
        <f>+#REF!</f>
        <v>#REF!</v>
      </c>
      <c r="C22" s="22" t="e">
        <f>+F22+G22+H22+I22+P22+X22+Y22+AA22+AB22+AC22</f>
        <v>#REF!</v>
      </c>
      <c r="D22" s="27" t="e">
        <f t="shared" si="1"/>
        <v>#REF!</v>
      </c>
      <c r="E22" s="29" t="e">
        <f>+N22+W22</f>
        <v>#REF!</v>
      </c>
      <c r="F22" s="22" t="e">
        <f>#REF!</f>
        <v>#REF!</v>
      </c>
      <c r="G22" s="22" t="e">
        <f>#REF!</f>
        <v>#REF!</v>
      </c>
      <c r="H22" s="22" t="e">
        <f>#REF!</f>
        <v>#REF!</v>
      </c>
      <c r="I22" s="22" t="e">
        <f>#REF!</f>
        <v>#REF!</v>
      </c>
      <c r="J22" s="27" t="e">
        <f>#REF!</f>
        <v>#REF!</v>
      </c>
      <c r="K22" s="27" t="e">
        <f>#REF!</f>
        <v>#REF!</v>
      </c>
      <c r="L22" s="27" t="e">
        <f>#REF!</f>
        <v>#REF!</v>
      </c>
      <c r="M22" s="27" t="e">
        <f>#REF!</f>
        <v>#REF!</v>
      </c>
      <c r="N22" s="29" t="e">
        <f>#REF!</f>
        <v>#REF!</v>
      </c>
      <c r="O22" s="27" t="e">
        <f>#REF!</f>
        <v>#REF!</v>
      </c>
      <c r="P22" s="22" t="e">
        <f>#REF!</f>
        <v>#REF!</v>
      </c>
      <c r="Q22" s="27" t="e">
        <f>#REF!</f>
        <v>#REF!</v>
      </c>
      <c r="R22" s="27" t="e">
        <f>#REF!</f>
        <v>#REF!</v>
      </c>
      <c r="S22" s="27" t="e">
        <f>#REF!</f>
        <v>#REF!</v>
      </c>
      <c r="T22" s="27" t="e">
        <f>#REF!</f>
        <v>#REF!</v>
      </c>
      <c r="U22" s="27" t="e">
        <f>#REF!</f>
        <v>#REF!</v>
      </c>
      <c r="V22" s="27" t="e">
        <f>#REF!</f>
        <v>#REF!</v>
      </c>
      <c r="W22" s="29" t="e">
        <f>#REF!</f>
        <v>#REF!</v>
      </c>
      <c r="X22" s="22" t="e">
        <f>#REF!</f>
        <v>#REF!</v>
      </c>
      <c r="Y22" s="22" t="e">
        <f>#REF!</f>
        <v>#REF!</v>
      </c>
      <c r="Z22" s="27" t="e">
        <f>#REF!</f>
        <v>#REF!</v>
      </c>
      <c r="AA22" s="22" t="e">
        <f>#REF!</f>
        <v>#REF!</v>
      </c>
      <c r="AB22" s="22" t="e">
        <f>#REF!</f>
        <v>#REF!</v>
      </c>
      <c r="AC22" s="22" t="e">
        <f>#REF!</f>
        <v>#REF!</v>
      </c>
      <c r="AD22" s="24"/>
      <c r="AE22" s="24"/>
      <c r="AF22" s="24"/>
      <c r="AG22" s="24"/>
      <c r="AH22" s="24"/>
    </row>
    <row r="23" spans="1:34" x14ac:dyDescent="0.35">
      <c r="A23" t="e">
        <f>#REF!</f>
        <v>#REF!</v>
      </c>
      <c r="B23" s="12" t="e">
        <f>+#REF!</f>
        <v>#REF!</v>
      </c>
      <c r="C23" s="22" t="e">
        <f>+F23+G23+H23+I23+P23+X23+Y23+AA23+AB23+AC23</f>
        <v>#REF!</v>
      </c>
      <c r="D23" s="27" t="e">
        <f t="shared" si="1"/>
        <v>#REF!</v>
      </c>
      <c r="E23" s="29" t="e">
        <f>+N23+W23</f>
        <v>#REF!</v>
      </c>
      <c r="F23" s="22" t="e">
        <f>#REF!</f>
        <v>#REF!</v>
      </c>
      <c r="G23" s="22" t="e">
        <f>#REF!</f>
        <v>#REF!</v>
      </c>
      <c r="H23" s="22" t="e">
        <f>#REF!</f>
        <v>#REF!</v>
      </c>
      <c r="I23" s="22" t="e">
        <f>#REF!</f>
        <v>#REF!</v>
      </c>
      <c r="J23" s="27" t="e">
        <f>#REF!</f>
        <v>#REF!</v>
      </c>
      <c r="K23" s="27" t="e">
        <f>#REF!</f>
        <v>#REF!</v>
      </c>
      <c r="L23" s="27" t="e">
        <f>#REF!</f>
        <v>#REF!</v>
      </c>
      <c r="M23" s="27" t="e">
        <f>#REF!</f>
        <v>#REF!</v>
      </c>
      <c r="N23" s="29" t="e">
        <f>#REF!</f>
        <v>#REF!</v>
      </c>
      <c r="O23" s="27" t="e">
        <f>#REF!</f>
        <v>#REF!</v>
      </c>
      <c r="P23" s="22" t="e">
        <f>#REF!</f>
        <v>#REF!</v>
      </c>
      <c r="Q23" s="27" t="e">
        <f>#REF!</f>
        <v>#REF!</v>
      </c>
      <c r="R23" s="27" t="e">
        <f>#REF!</f>
        <v>#REF!</v>
      </c>
      <c r="S23" s="27" t="e">
        <f>#REF!</f>
        <v>#REF!</v>
      </c>
      <c r="T23" s="27" t="e">
        <f>#REF!</f>
        <v>#REF!</v>
      </c>
      <c r="U23" s="27" t="e">
        <f>#REF!</f>
        <v>#REF!</v>
      </c>
      <c r="V23" s="27" t="e">
        <f>#REF!</f>
        <v>#REF!</v>
      </c>
      <c r="W23" s="29" t="e">
        <f>#REF!</f>
        <v>#REF!</v>
      </c>
      <c r="X23" s="22" t="e">
        <f>#REF!</f>
        <v>#REF!</v>
      </c>
      <c r="Y23" s="22" t="e">
        <f>#REF!</f>
        <v>#REF!</v>
      </c>
      <c r="Z23" s="27" t="e">
        <f>#REF!</f>
        <v>#REF!</v>
      </c>
      <c r="AA23" s="22" t="e">
        <f>#REF!</f>
        <v>#REF!</v>
      </c>
      <c r="AB23" s="22" t="e">
        <f>#REF!</f>
        <v>#REF!</v>
      </c>
      <c r="AC23" s="22" t="e">
        <f>#REF!</f>
        <v>#REF!</v>
      </c>
      <c r="AD23" s="24"/>
      <c r="AE23" s="24"/>
      <c r="AF23" s="24"/>
      <c r="AG23" s="24"/>
      <c r="AH23" s="24"/>
    </row>
    <row r="24" spans="1:34" x14ac:dyDescent="0.35">
      <c r="A24" t="e">
        <f>#REF!</f>
        <v>#REF!</v>
      </c>
      <c r="B24" s="12" t="e">
        <f>+#REF!</f>
        <v>#REF!</v>
      </c>
      <c r="C24" s="22" t="e">
        <f>+F24+G24+H24+I24+P24+X24+Y24+AA24+AB24+AC24</f>
        <v>#REF!</v>
      </c>
      <c r="D24" s="27" t="e">
        <f t="shared" si="1"/>
        <v>#REF!</v>
      </c>
      <c r="E24" s="29" t="e">
        <f>+N24+W24</f>
        <v>#REF!</v>
      </c>
      <c r="F24" s="22" t="e">
        <f>#REF!</f>
        <v>#REF!</v>
      </c>
      <c r="G24" s="22" t="e">
        <f>#REF!</f>
        <v>#REF!</v>
      </c>
      <c r="H24" s="22" t="e">
        <f>#REF!</f>
        <v>#REF!</v>
      </c>
      <c r="I24" s="22" t="e">
        <f>#REF!</f>
        <v>#REF!</v>
      </c>
      <c r="J24" s="27" t="e">
        <f>#REF!</f>
        <v>#REF!</v>
      </c>
      <c r="K24" s="27" t="e">
        <f>#REF!</f>
        <v>#REF!</v>
      </c>
      <c r="L24" s="27" t="e">
        <f>#REF!</f>
        <v>#REF!</v>
      </c>
      <c r="M24" s="27" t="e">
        <f>#REF!</f>
        <v>#REF!</v>
      </c>
      <c r="N24" s="29" t="e">
        <f>#REF!</f>
        <v>#REF!</v>
      </c>
      <c r="O24" s="27" t="e">
        <f>#REF!</f>
        <v>#REF!</v>
      </c>
      <c r="P24" s="22" t="e">
        <f>#REF!</f>
        <v>#REF!</v>
      </c>
      <c r="Q24" s="27" t="e">
        <f>#REF!</f>
        <v>#REF!</v>
      </c>
      <c r="R24" s="27" t="e">
        <f>#REF!</f>
        <v>#REF!</v>
      </c>
      <c r="S24" s="27" t="e">
        <f>#REF!</f>
        <v>#REF!</v>
      </c>
      <c r="T24" s="27" t="e">
        <f>#REF!</f>
        <v>#REF!</v>
      </c>
      <c r="U24" s="27" t="e">
        <f>#REF!</f>
        <v>#REF!</v>
      </c>
      <c r="V24" s="27" t="e">
        <f>#REF!</f>
        <v>#REF!</v>
      </c>
      <c r="W24" s="29" t="e">
        <f>#REF!</f>
        <v>#REF!</v>
      </c>
      <c r="X24" s="22" t="e">
        <f>#REF!</f>
        <v>#REF!</v>
      </c>
      <c r="Y24" s="22" t="e">
        <f>#REF!</f>
        <v>#REF!</v>
      </c>
      <c r="Z24" s="27" t="e">
        <f>#REF!</f>
        <v>#REF!</v>
      </c>
      <c r="AA24" s="22" t="e">
        <f>#REF!</f>
        <v>#REF!</v>
      </c>
      <c r="AB24" s="22" t="e">
        <f>#REF!</f>
        <v>#REF!</v>
      </c>
      <c r="AC24" s="22" t="e">
        <f>#REF!</f>
        <v>#REF!</v>
      </c>
      <c r="AD24" s="24"/>
      <c r="AE24" s="24"/>
      <c r="AF24" s="24"/>
      <c r="AG24" s="24"/>
      <c r="AH24" s="24"/>
    </row>
    <row r="25" spans="1:34" x14ac:dyDescent="0.35">
      <c r="A25" t="e">
        <f>#REF!</f>
        <v>#REF!</v>
      </c>
      <c r="B25" s="12" t="e">
        <f>+#REF!</f>
        <v>#REF!</v>
      </c>
      <c r="C25" s="22" t="e">
        <f>+F25+G25+H25+I25+Q25+R25+S25+Z25+AA25+AB25+AD25+AE25+AF25</f>
        <v>#REF!</v>
      </c>
      <c r="D25" s="27" t="e">
        <f t="shared" si="1"/>
        <v>#REF!</v>
      </c>
      <c r="E25" s="29" t="e">
        <f>+O25+Y25</f>
        <v>#REF!</v>
      </c>
      <c r="F25" s="22" t="e">
        <f>#REF!</f>
        <v>#REF!</v>
      </c>
      <c r="G25" s="22" t="e">
        <f>#REF!</f>
        <v>#REF!</v>
      </c>
      <c r="H25" s="22" t="e">
        <f>#REF!</f>
        <v>#REF!</v>
      </c>
      <c r="I25" s="22" t="e">
        <f>#REF!</f>
        <v>#REF!</v>
      </c>
      <c r="J25" s="27" t="e">
        <f>#REF!</f>
        <v>#REF!</v>
      </c>
      <c r="K25" s="27" t="e">
        <f>#REF!</f>
        <v>#REF!</v>
      </c>
      <c r="L25" s="27" t="e">
        <f>#REF!</f>
        <v>#REF!</v>
      </c>
      <c r="M25" s="27" t="e">
        <f>#REF!</f>
        <v>#REF!</v>
      </c>
      <c r="N25" s="29" t="e">
        <f>#REF!</f>
        <v>#REF!</v>
      </c>
      <c r="O25" s="27" t="e">
        <f>#REF!</f>
        <v>#REF!</v>
      </c>
      <c r="P25" s="22" t="e">
        <f>#REF!</f>
        <v>#REF!</v>
      </c>
      <c r="Q25" s="27" t="e">
        <f>#REF!</f>
        <v>#REF!</v>
      </c>
      <c r="R25" s="27" t="e">
        <f>#REF!</f>
        <v>#REF!</v>
      </c>
      <c r="S25" s="27" t="e">
        <f>#REF!</f>
        <v>#REF!</v>
      </c>
      <c r="T25" s="27" t="e">
        <f>#REF!</f>
        <v>#REF!</v>
      </c>
      <c r="U25" s="27" t="e">
        <f>#REF!</f>
        <v>#REF!</v>
      </c>
      <c r="V25" s="27" t="e">
        <f>#REF!</f>
        <v>#REF!</v>
      </c>
      <c r="W25" s="29" t="e">
        <f>#REF!</f>
        <v>#REF!</v>
      </c>
      <c r="X25" s="22" t="e">
        <f>#REF!</f>
        <v>#REF!</v>
      </c>
      <c r="Y25" s="22" t="e">
        <f>#REF!</f>
        <v>#REF!</v>
      </c>
      <c r="Z25" s="27" t="e">
        <f>#REF!</f>
        <v>#REF!</v>
      </c>
      <c r="AA25" s="22" t="e">
        <f>#REF!</f>
        <v>#REF!</v>
      </c>
      <c r="AB25" s="22" t="e">
        <f>#REF!</f>
        <v>#REF!</v>
      </c>
      <c r="AC25" s="22" t="e">
        <f>#REF!</f>
        <v>#REF!</v>
      </c>
      <c r="AD25" s="24"/>
      <c r="AE25" s="24"/>
      <c r="AF25" s="24"/>
      <c r="AG25" s="24"/>
      <c r="AH25" s="24"/>
    </row>
    <row r="26" spans="1:34" x14ac:dyDescent="0.35">
      <c r="A26" t="e">
        <f>#REF!</f>
        <v>#REF!</v>
      </c>
      <c r="B26" s="12" t="e">
        <f>+#REF!</f>
        <v>#REF!</v>
      </c>
      <c r="C26" s="22" t="e">
        <f>SUM(C19:C24)</f>
        <v>#REF!</v>
      </c>
      <c r="D26" s="27" t="e">
        <f t="shared" si="1"/>
        <v>#REF!</v>
      </c>
      <c r="E26" s="29" t="e">
        <f>SUM(E19:E25)</f>
        <v>#REF!</v>
      </c>
      <c r="F26" s="22" t="e">
        <f>#REF!</f>
        <v>#REF!</v>
      </c>
      <c r="G26" s="22" t="e">
        <f>#REF!</f>
        <v>#REF!</v>
      </c>
      <c r="H26" s="22" t="e">
        <f>#REF!</f>
        <v>#REF!</v>
      </c>
      <c r="I26" s="22" t="e">
        <f>#REF!</f>
        <v>#REF!</v>
      </c>
      <c r="J26" s="27" t="e">
        <f>#REF!</f>
        <v>#REF!</v>
      </c>
      <c r="K26" s="27" t="e">
        <f>#REF!</f>
        <v>#REF!</v>
      </c>
      <c r="L26" s="27" t="e">
        <f>#REF!</f>
        <v>#REF!</v>
      </c>
      <c r="M26" s="27" t="e">
        <f>#REF!</f>
        <v>#REF!</v>
      </c>
      <c r="N26" s="29" t="e">
        <f>#REF!</f>
        <v>#REF!</v>
      </c>
      <c r="O26" s="27" t="e">
        <f>#REF!</f>
        <v>#REF!</v>
      </c>
      <c r="P26" s="22" t="e">
        <f>#REF!</f>
        <v>#REF!</v>
      </c>
      <c r="Q26" s="27" t="e">
        <f>#REF!</f>
        <v>#REF!</v>
      </c>
      <c r="R26" s="27" t="e">
        <f>#REF!</f>
        <v>#REF!</v>
      </c>
      <c r="S26" s="27" t="e">
        <f>#REF!</f>
        <v>#REF!</v>
      </c>
      <c r="T26" s="27" t="e">
        <f>#REF!</f>
        <v>#REF!</v>
      </c>
      <c r="U26" s="27" t="e">
        <f>#REF!</f>
        <v>#REF!</v>
      </c>
      <c r="V26" s="27" t="e">
        <f>#REF!</f>
        <v>#REF!</v>
      </c>
      <c r="W26" s="29" t="e">
        <f>#REF!</f>
        <v>#REF!</v>
      </c>
      <c r="X26" s="22" t="e">
        <f>#REF!</f>
        <v>#REF!</v>
      </c>
      <c r="Y26" s="22" t="e">
        <f>#REF!</f>
        <v>#REF!</v>
      </c>
      <c r="Z26" s="27" t="e">
        <f>#REF!</f>
        <v>#REF!</v>
      </c>
      <c r="AA26" s="22" t="e">
        <f>#REF!</f>
        <v>#REF!</v>
      </c>
      <c r="AB26" s="22" t="e">
        <f>#REF!</f>
        <v>#REF!</v>
      </c>
      <c r="AC26" s="22" t="e">
        <f>#REF!</f>
        <v>#REF!</v>
      </c>
      <c r="AD26" s="24"/>
      <c r="AE26" s="24"/>
      <c r="AF26" s="24"/>
      <c r="AG26" s="24"/>
      <c r="AH26" s="24"/>
    </row>
    <row r="27" spans="1:34" x14ac:dyDescent="0.35">
      <c r="A27" t="e">
        <f>#REF!</f>
        <v>#REF!</v>
      </c>
      <c r="B27" s="12" t="e">
        <f>+#REF!</f>
        <v>#REF!</v>
      </c>
      <c r="C27" s="22" t="e">
        <f>+F27+G27+H27+I27+Q27+R27+S27+Z27+AA27+AB27+AD27+AE27+AF27</f>
        <v>#REF!</v>
      </c>
      <c r="D27" s="27" t="e">
        <f t="shared" si="1"/>
        <v>#REF!</v>
      </c>
      <c r="E27" s="29" t="e">
        <f>+O27+Y27</f>
        <v>#REF!</v>
      </c>
      <c r="F27" s="22" t="e">
        <f>#REF!</f>
        <v>#REF!</v>
      </c>
      <c r="G27" s="22" t="e">
        <f>#REF!</f>
        <v>#REF!</v>
      </c>
      <c r="H27" s="22" t="e">
        <f>#REF!</f>
        <v>#REF!</v>
      </c>
      <c r="I27" s="22" t="e">
        <f>#REF!</f>
        <v>#REF!</v>
      </c>
      <c r="J27" s="27" t="e">
        <f>#REF!</f>
        <v>#REF!</v>
      </c>
      <c r="K27" s="27" t="e">
        <f>#REF!</f>
        <v>#REF!</v>
      </c>
      <c r="L27" s="27" t="e">
        <f>#REF!</f>
        <v>#REF!</v>
      </c>
      <c r="M27" s="27" t="e">
        <f>#REF!</f>
        <v>#REF!</v>
      </c>
      <c r="N27" s="29" t="e">
        <f>#REF!</f>
        <v>#REF!</v>
      </c>
      <c r="O27" s="27" t="e">
        <f>#REF!</f>
        <v>#REF!</v>
      </c>
      <c r="P27" s="22" t="e">
        <f>#REF!</f>
        <v>#REF!</v>
      </c>
      <c r="Q27" s="27" t="e">
        <f>#REF!</f>
        <v>#REF!</v>
      </c>
      <c r="R27" s="27" t="e">
        <f>#REF!</f>
        <v>#REF!</v>
      </c>
      <c r="S27" s="27" t="e">
        <f>#REF!</f>
        <v>#REF!</v>
      </c>
      <c r="T27" s="27" t="e">
        <f>#REF!</f>
        <v>#REF!</v>
      </c>
      <c r="U27" s="27" t="e">
        <f>#REF!</f>
        <v>#REF!</v>
      </c>
      <c r="V27" s="27" t="e">
        <f>#REF!</f>
        <v>#REF!</v>
      </c>
      <c r="W27" s="29" t="e">
        <f>#REF!</f>
        <v>#REF!</v>
      </c>
      <c r="X27" s="22" t="e">
        <f>#REF!</f>
        <v>#REF!</v>
      </c>
      <c r="Y27" s="22" t="e">
        <f>#REF!</f>
        <v>#REF!</v>
      </c>
      <c r="Z27" s="27" t="e">
        <f>#REF!</f>
        <v>#REF!</v>
      </c>
      <c r="AA27" s="22" t="e">
        <f>#REF!</f>
        <v>#REF!</v>
      </c>
      <c r="AB27" s="22" t="e">
        <f>#REF!</f>
        <v>#REF!</v>
      </c>
      <c r="AC27" s="22" t="e">
        <f>#REF!</f>
        <v>#REF!</v>
      </c>
      <c r="AD27" s="24"/>
      <c r="AE27" s="24"/>
      <c r="AF27" s="24"/>
      <c r="AG27" s="24"/>
      <c r="AH27" s="24"/>
    </row>
    <row r="28" spans="1:34" x14ac:dyDescent="0.35">
      <c r="A28" t="s">
        <v>0</v>
      </c>
      <c r="B28" s="12" t="e">
        <f>+#REF!</f>
        <v>#REF!</v>
      </c>
      <c r="C28" s="22" t="e">
        <f>+F28+G28+H28+I28+Q28+R28+S28+Z28+AA28+AB28+AD28+AE28+AF28</f>
        <v>#REF!</v>
      </c>
      <c r="D28" s="27" t="e">
        <f t="shared" si="1"/>
        <v>#REF!</v>
      </c>
      <c r="E28" s="29" t="e">
        <f>+O28+Y28</f>
        <v>#REF!</v>
      </c>
      <c r="F28" s="22" t="e">
        <f>#REF!</f>
        <v>#REF!</v>
      </c>
      <c r="G28" s="22" t="e">
        <f>#REF!</f>
        <v>#REF!</v>
      </c>
      <c r="H28" s="22" t="e">
        <f>#REF!</f>
        <v>#REF!</v>
      </c>
      <c r="I28" s="22" t="e">
        <f>#REF!</f>
        <v>#REF!</v>
      </c>
      <c r="J28" s="27" t="e">
        <f>#REF!</f>
        <v>#REF!</v>
      </c>
      <c r="K28" s="27" t="e">
        <f>#REF!</f>
        <v>#REF!</v>
      </c>
      <c r="L28" s="27" t="e">
        <f>#REF!</f>
        <v>#REF!</v>
      </c>
      <c r="M28" s="27" t="e">
        <f>#REF!</f>
        <v>#REF!</v>
      </c>
      <c r="N28" s="29" t="e">
        <f>#REF!</f>
        <v>#REF!</v>
      </c>
      <c r="O28" s="27" t="e">
        <f>#REF!</f>
        <v>#REF!</v>
      </c>
      <c r="P28" s="22" t="e">
        <f>#REF!</f>
        <v>#REF!</v>
      </c>
      <c r="Q28" s="27" t="e">
        <f>#REF!</f>
        <v>#REF!</v>
      </c>
      <c r="R28" s="27" t="e">
        <f>#REF!</f>
        <v>#REF!</v>
      </c>
      <c r="S28" s="27" t="e">
        <f>#REF!</f>
        <v>#REF!</v>
      </c>
      <c r="T28" s="27" t="e">
        <f>#REF!</f>
        <v>#REF!</v>
      </c>
      <c r="U28" s="27" t="e">
        <f>#REF!</f>
        <v>#REF!</v>
      </c>
      <c r="V28" s="27" t="e">
        <f>#REF!</f>
        <v>#REF!</v>
      </c>
      <c r="W28" s="29" t="e">
        <f>#REF!</f>
        <v>#REF!</v>
      </c>
      <c r="X28" s="22" t="e">
        <f>#REF!</f>
        <v>#REF!</v>
      </c>
      <c r="Y28" s="22" t="e">
        <f>#REF!</f>
        <v>#REF!</v>
      </c>
      <c r="Z28" s="27" t="e">
        <f>#REF!</f>
        <v>#REF!</v>
      </c>
      <c r="AA28" s="22" t="e">
        <f>#REF!</f>
        <v>#REF!</v>
      </c>
      <c r="AB28" s="22" t="e">
        <f>#REF!</f>
        <v>#REF!</v>
      </c>
      <c r="AC28" s="22" t="e">
        <f>#REF!</f>
        <v>#REF!</v>
      </c>
      <c r="AD28" s="24"/>
      <c r="AE28" s="24"/>
      <c r="AF28" s="24"/>
      <c r="AG28" s="24"/>
      <c r="AH28" s="24"/>
    </row>
    <row r="29" spans="1:34" x14ac:dyDescent="0.35">
      <c r="A29" t="s">
        <v>1</v>
      </c>
      <c r="B29" s="12" t="e">
        <f>+#REF!</f>
        <v>#REF!</v>
      </c>
      <c r="C29" s="22" t="e">
        <f t="shared" ref="C29:C65" si="3">+F29+G29+H29+I29+P29+X29+Y29+AA29+AB29+AC29</f>
        <v>#REF!</v>
      </c>
      <c r="D29" s="27" t="e">
        <f t="shared" si="1"/>
        <v>#REF!</v>
      </c>
      <c r="E29" s="29" t="e">
        <f t="shared" ref="E29:E65" si="4">+N29+W29</f>
        <v>#REF!</v>
      </c>
      <c r="F29" s="22" t="e">
        <f>#REF!</f>
        <v>#REF!</v>
      </c>
      <c r="G29" s="22" t="e">
        <f>#REF!</f>
        <v>#REF!</v>
      </c>
      <c r="H29" s="22" t="e">
        <f>#REF!</f>
        <v>#REF!</v>
      </c>
      <c r="I29" s="22" t="e">
        <f>#REF!</f>
        <v>#REF!</v>
      </c>
      <c r="J29" s="27" t="e">
        <f>#REF!</f>
        <v>#REF!</v>
      </c>
      <c r="K29" s="27" t="e">
        <f>#REF!</f>
        <v>#REF!</v>
      </c>
      <c r="L29" s="27" t="e">
        <f>#REF!</f>
        <v>#REF!</v>
      </c>
      <c r="M29" s="27" t="e">
        <f>#REF!</f>
        <v>#REF!</v>
      </c>
      <c r="N29" s="29" t="e">
        <f>#REF!</f>
        <v>#REF!</v>
      </c>
      <c r="O29" s="27" t="e">
        <f>#REF!</f>
        <v>#REF!</v>
      </c>
      <c r="P29" s="22" t="e">
        <f>#REF!</f>
        <v>#REF!</v>
      </c>
      <c r="Q29" s="27" t="e">
        <f>#REF!</f>
        <v>#REF!</v>
      </c>
      <c r="R29" s="27" t="e">
        <f>#REF!</f>
        <v>#REF!</v>
      </c>
      <c r="S29" s="27" t="e">
        <f>#REF!</f>
        <v>#REF!</v>
      </c>
      <c r="T29" s="27" t="e">
        <f>#REF!</f>
        <v>#REF!</v>
      </c>
      <c r="U29" s="27" t="e">
        <f>#REF!</f>
        <v>#REF!</v>
      </c>
      <c r="V29" s="27" t="e">
        <f>#REF!</f>
        <v>#REF!</v>
      </c>
      <c r="W29" s="29" t="e">
        <f>#REF!</f>
        <v>#REF!</v>
      </c>
      <c r="X29" s="22" t="e">
        <f>#REF!</f>
        <v>#REF!</v>
      </c>
      <c r="Y29" s="22" t="e">
        <f>#REF!</f>
        <v>#REF!</v>
      </c>
      <c r="Z29" s="27" t="e">
        <f>#REF!</f>
        <v>#REF!</v>
      </c>
      <c r="AA29" s="22" t="e">
        <f>#REF!</f>
        <v>#REF!</v>
      </c>
      <c r="AB29" s="22" t="e">
        <f>#REF!</f>
        <v>#REF!</v>
      </c>
      <c r="AC29" s="22" t="e">
        <f>#REF!</f>
        <v>#REF!</v>
      </c>
      <c r="AD29" s="24"/>
      <c r="AE29" s="24"/>
      <c r="AF29" s="24"/>
      <c r="AG29" s="24"/>
      <c r="AH29" s="24"/>
    </row>
    <row r="30" spans="1:34" x14ac:dyDescent="0.35">
      <c r="A30" t="s">
        <v>2</v>
      </c>
      <c r="B30" s="12" t="e">
        <f>+#REF!</f>
        <v>#REF!</v>
      </c>
      <c r="C30" s="22" t="e">
        <f t="shared" si="3"/>
        <v>#REF!</v>
      </c>
      <c r="D30" s="27" t="e">
        <f t="shared" si="1"/>
        <v>#REF!</v>
      </c>
      <c r="E30" s="29" t="e">
        <f t="shared" si="4"/>
        <v>#REF!</v>
      </c>
      <c r="F30" s="22" t="e">
        <f>#REF!</f>
        <v>#REF!</v>
      </c>
      <c r="G30" s="22" t="e">
        <f>#REF!</f>
        <v>#REF!</v>
      </c>
      <c r="H30" s="22" t="e">
        <f>#REF!</f>
        <v>#REF!</v>
      </c>
      <c r="I30" s="22" t="e">
        <f>#REF!</f>
        <v>#REF!</v>
      </c>
      <c r="J30" s="27" t="e">
        <f>#REF!</f>
        <v>#REF!</v>
      </c>
      <c r="K30" s="27" t="e">
        <f>#REF!</f>
        <v>#REF!</v>
      </c>
      <c r="L30" s="27" t="e">
        <f>#REF!</f>
        <v>#REF!</v>
      </c>
      <c r="M30" s="27" t="e">
        <f>#REF!</f>
        <v>#REF!</v>
      </c>
      <c r="N30" s="29" t="e">
        <f>#REF!</f>
        <v>#REF!</v>
      </c>
      <c r="O30" s="27" t="e">
        <f>#REF!</f>
        <v>#REF!</v>
      </c>
      <c r="P30" s="22" t="e">
        <f>#REF!</f>
        <v>#REF!</v>
      </c>
      <c r="Q30" s="27" t="e">
        <f>#REF!</f>
        <v>#REF!</v>
      </c>
      <c r="R30" s="27" t="e">
        <f>#REF!</f>
        <v>#REF!</v>
      </c>
      <c r="S30" s="27" t="e">
        <f>#REF!</f>
        <v>#REF!</v>
      </c>
      <c r="T30" s="27" t="e">
        <f>#REF!</f>
        <v>#REF!</v>
      </c>
      <c r="U30" s="27" t="e">
        <f>#REF!</f>
        <v>#REF!</v>
      </c>
      <c r="V30" s="27" t="e">
        <f>#REF!</f>
        <v>#REF!</v>
      </c>
      <c r="W30" s="29" t="e">
        <f>#REF!</f>
        <v>#REF!</v>
      </c>
      <c r="X30" s="22" t="e">
        <f>#REF!</f>
        <v>#REF!</v>
      </c>
      <c r="Y30" s="22" t="e">
        <f>#REF!</f>
        <v>#REF!</v>
      </c>
      <c r="Z30" s="27" t="e">
        <f>#REF!</f>
        <v>#REF!</v>
      </c>
      <c r="AA30" s="22" t="e">
        <f>#REF!</f>
        <v>#REF!</v>
      </c>
      <c r="AB30" s="22" t="e">
        <f>#REF!</f>
        <v>#REF!</v>
      </c>
      <c r="AC30" s="22" t="e">
        <f>#REF!</f>
        <v>#REF!</v>
      </c>
      <c r="AD30" s="24"/>
      <c r="AE30" s="24"/>
      <c r="AF30" s="24"/>
      <c r="AG30" s="24"/>
      <c r="AH30" s="24"/>
    </row>
    <row r="31" spans="1:34" x14ac:dyDescent="0.35">
      <c r="A31" s="5" t="s">
        <v>3</v>
      </c>
      <c r="B31" s="12" t="e">
        <f>+#REF!</f>
        <v>#REF!</v>
      </c>
      <c r="C31" s="22" t="e">
        <f t="shared" si="3"/>
        <v>#REF!</v>
      </c>
      <c r="D31" s="27" t="e">
        <f t="shared" si="1"/>
        <v>#REF!</v>
      </c>
      <c r="E31" s="29" t="e">
        <f t="shared" si="4"/>
        <v>#REF!</v>
      </c>
      <c r="F31" s="22" t="e">
        <f>#REF!</f>
        <v>#REF!</v>
      </c>
      <c r="G31" s="22" t="e">
        <f>#REF!</f>
        <v>#REF!</v>
      </c>
      <c r="H31" s="22" t="e">
        <f>#REF!</f>
        <v>#REF!</v>
      </c>
      <c r="I31" s="22" t="e">
        <f>#REF!</f>
        <v>#REF!</v>
      </c>
      <c r="J31" s="27" t="e">
        <f>#REF!</f>
        <v>#REF!</v>
      </c>
      <c r="K31" s="27" t="e">
        <f>#REF!</f>
        <v>#REF!</v>
      </c>
      <c r="L31" s="27" t="e">
        <f>#REF!</f>
        <v>#REF!</v>
      </c>
      <c r="M31" s="27" t="e">
        <f>#REF!</f>
        <v>#REF!</v>
      </c>
      <c r="N31" s="29" t="e">
        <f>#REF!</f>
        <v>#REF!</v>
      </c>
      <c r="O31" s="27" t="e">
        <f>#REF!</f>
        <v>#REF!</v>
      </c>
      <c r="P31" s="22" t="e">
        <f>#REF!</f>
        <v>#REF!</v>
      </c>
      <c r="Q31" s="27" t="e">
        <f>#REF!</f>
        <v>#REF!</v>
      </c>
      <c r="R31" s="27" t="e">
        <f>#REF!</f>
        <v>#REF!</v>
      </c>
      <c r="S31" s="27" t="e">
        <f>#REF!</f>
        <v>#REF!</v>
      </c>
      <c r="T31" s="27" t="e">
        <f>#REF!</f>
        <v>#REF!</v>
      </c>
      <c r="U31" s="27" t="e">
        <f>#REF!</f>
        <v>#REF!</v>
      </c>
      <c r="V31" s="27" t="e">
        <f>#REF!</f>
        <v>#REF!</v>
      </c>
      <c r="W31" s="29" t="e">
        <f>#REF!</f>
        <v>#REF!</v>
      </c>
      <c r="X31" s="22" t="e">
        <f>#REF!</f>
        <v>#REF!</v>
      </c>
      <c r="Y31" s="22" t="e">
        <f>#REF!</f>
        <v>#REF!</v>
      </c>
      <c r="Z31" s="27" t="e">
        <f>#REF!</f>
        <v>#REF!</v>
      </c>
      <c r="AA31" s="22" t="e">
        <f>#REF!</f>
        <v>#REF!</v>
      </c>
      <c r="AB31" s="22" t="e">
        <f>#REF!</f>
        <v>#REF!</v>
      </c>
      <c r="AC31" s="22" t="e">
        <f>#REF!</f>
        <v>#REF!</v>
      </c>
      <c r="AD31" s="24"/>
      <c r="AE31" s="24"/>
      <c r="AF31" s="24"/>
      <c r="AG31" s="24"/>
      <c r="AH31" s="24"/>
    </row>
    <row r="32" spans="1:34" x14ac:dyDescent="0.35">
      <c r="A32" s="5" t="s">
        <v>4</v>
      </c>
      <c r="B32" s="12" t="e">
        <f>+#REF!</f>
        <v>#REF!</v>
      </c>
      <c r="C32" s="22" t="e">
        <f t="shared" si="3"/>
        <v>#REF!</v>
      </c>
      <c r="D32" s="27" t="e">
        <f t="shared" si="1"/>
        <v>#REF!</v>
      </c>
      <c r="E32" s="29" t="e">
        <f t="shared" si="4"/>
        <v>#REF!</v>
      </c>
      <c r="F32" s="22" t="e">
        <f>#REF!</f>
        <v>#REF!</v>
      </c>
      <c r="G32" s="22" t="e">
        <f>#REF!</f>
        <v>#REF!</v>
      </c>
      <c r="H32" s="22" t="e">
        <f>#REF!</f>
        <v>#REF!</v>
      </c>
      <c r="I32" s="22" t="e">
        <f>#REF!</f>
        <v>#REF!</v>
      </c>
      <c r="J32" s="27" t="e">
        <f>#REF!</f>
        <v>#REF!</v>
      </c>
      <c r="K32" s="27" t="e">
        <f>#REF!</f>
        <v>#REF!</v>
      </c>
      <c r="L32" s="27" t="e">
        <f>#REF!</f>
        <v>#REF!</v>
      </c>
      <c r="M32" s="27" t="e">
        <f>#REF!</f>
        <v>#REF!</v>
      </c>
      <c r="N32" s="29" t="e">
        <f>#REF!</f>
        <v>#REF!</v>
      </c>
      <c r="O32" s="27" t="e">
        <f>#REF!</f>
        <v>#REF!</v>
      </c>
      <c r="P32" s="22" t="e">
        <f>#REF!</f>
        <v>#REF!</v>
      </c>
      <c r="Q32" s="27" t="e">
        <f>#REF!</f>
        <v>#REF!</v>
      </c>
      <c r="R32" s="27" t="e">
        <f>#REF!</f>
        <v>#REF!</v>
      </c>
      <c r="S32" s="27" t="e">
        <f>#REF!</f>
        <v>#REF!</v>
      </c>
      <c r="T32" s="27" t="e">
        <f>#REF!</f>
        <v>#REF!</v>
      </c>
      <c r="U32" s="27" t="e">
        <f>#REF!</f>
        <v>#REF!</v>
      </c>
      <c r="V32" s="27" t="e">
        <f>#REF!</f>
        <v>#REF!</v>
      </c>
      <c r="W32" s="29" t="e">
        <f>#REF!</f>
        <v>#REF!</v>
      </c>
      <c r="X32" s="22" t="e">
        <f>#REF!</f>
        <v>#REF!</v>
      </c>
      <c r="Y32" s="22" t="e">
        <f>#REF!</f>
        <v>#REF!</v>
      </c>
      <c r="Z32" s="27" t="e">
        <f>#REF!</f>
        <v>#REF!</v>
      </c>
      <c r="AA32" s="22" t="e">
        <f>#REF!</f>
        <v>#REF!</v>
      </c>
      <c r="AB32" s="22" t="e">
        <f>#REF!</f>
        <v>#REF!</v>
      </c>
      <c r="AC32" s="22" t="e">
        <f>#REF!</f>
        <v>#REF!</v>
      </c>
      <c r="AD32" s="24"/>
      <c r="AE32" s="24"/>
      <c r="AF32" s="24"/>
      <c r="AG32" s="24"/>
      <c r="AH32" s="24"/>
    </row>
    <row r="33" spans="1:34" x14ac:dyDescent="0.35">
      <c r="A33" t="s">
        <v>5</v>
      </c>
      <c r="B33" s="12" t="e">
        <f>+#REF!</f>
        <v>#REF!</v>
      </c>
      <c r="C33" s="22" t="e">
        <f t="shared" si="3"/>
        <v>#REF!</v>
      </c>
      <c r="D33" s="27" t="e">
        <f t="shared" si="1"/>
        <v>#REF!</v>
      </c>
      <c r="E33" s="29" t="e">
        <f t="shared" si="4"/>
        <v>#REF!</v>
      </c>
      <c r="F33" s="22" t="e">
        <f>#REF!</f>
        <v>#REF!</v>
      </c>
      <c r="G33" s="22" t="e">
        <f>#REF!</f>
        <v>#REF!</v>
      </c>
      <c r="H33" s="22" t="e">
        <f>#REF!</f>
        <v>#REF!</v>
      </c>
      <c r="I33" s="22" t="e">
        <f>#REF!</f>
        <v>#REF!</v>
      </c>
      <c r="J33" s="27" t="e">
        <f>#REF!</f>
        <v>#REF!</v>
      </c>
      <c r="K33" s="27" t="e">
        <f>#REF!</f>
        <v>#REF!</v>
      </c>
      <c r="L33" s="27" t="e">
        <f>#REF!</f>
        <v>#REF!</v>
      </c>
      <c r="M33" s="27" t="e">
        <f>#REF!</f>
        <v>#REF!</v>
      </c>
      <c r="N33" s="29" t="e">
        <f>#REF!</f>
        <v>#REF!</v>
      </c>
      <c r="O33" s="27" t="e">
        <f>#REF!</f>
        <v>#REF!</v>
      </c>
      <c r="P33" s="22" t="e">
        <f>#REF!</f>
        <v>#REF!</v>
      </c>
      <c r="Q33" s="27" t="e">
        <f>#REF!</f>
        <v>#REF!</v>
      </c>
      <c r="R33" s="27" t="e">
        <f>#REF!</f>
        <v>#REF!</v>
      </c>
      <c r="S33" s="27" t="e">
        <f>#REF!</f>
        <v>#REF!</v>
      </c>
      <c r="T33" s="27" t="e">
        <f>#REF!</f>
        <v>#REF!</v>
      </c>
      <c r="U33" s="27" t="e">
        <f>#REF!</f>
        <v>#REF!</v>
      </c>
      <c r="V33" s="27" t="e">
        <f>#REF!</f>
        <v>#REF!</v>
      </c>
      <c r="W33" s="29" t="e">
        <f>#REF!</f>
        <v>#REF!</v>
      </c>
      <c r="X33" s="22" t="e">
        <f>#REF!</f>
        <v>#REF!</v>
      </c>
      <c r="Y33" s="22" t="e">
        <f>#REF!</f>
        <v>#REF!</v>
      </c>
      <c r="Z33" s="27" t="e">
        <f>#REF!</f>
        <v>#REF!</v>
      </c>
      <c r="AA33" s="22" t="e">
        <f>#REF!</f>
        <v>#REF!</v>
      </c>
      <c r="AB33" s="22" t="e">
        <f>#REF!</f>
        <v>#REF!</v>
      </c>
      <c r="AC33" s="22" t="e">
        <f>#REF!</f>
        <v>#REF!</v>
      </c>
      <c r="AD33" s="24"/>
      <c r="AE33" s="24"/>
      <c r="AF33" s="24"/>
      <c r="AG33" s="24"/>
      <c r="AH33" s="24"/>
    </row>
    <row r="34" spans="1:34" x14ac:dyDescent="0.35">
      <c r="A34" t="s">
        <v>6</v>
      </c>
      <c r="B34" s="12" t="e">
        <f>+#REF!</f>
        <v>#REF!</v>
      </c>
      <c r="C34" s="22" t="e">
        <f t="shared" si="3"/>
        <v>#REF!</v>
      </c>
      <c r="D34" s="27" t="e">
        <f t="shared" si="1"/>
        <v>#REF!</v>
      </c>
      <c r="E34" s="29" t="e">
        <f t="shared" si="4"/>
        <v>#REF!</v>
      </c>
      <c r="F34" s="22" t="e">
        <f>#REF!</f>
        <v>#REF!</v>
      </c>
      <c r="G34" s="22" t="e">
        <f>#REF!</f>
        <v>#REF!</v>
      </c>
      <c r="H34" s="22" t="e">
        <f>#REF!</f>
        <v>#REF!</v>
      </c>
      <c r="I34" s="22" t="e">
        <f>#REF!</f>
        <v>#REF!</v>
      </c>
      <c r="J34" s="27" t="e">
        <f>#REF!</f>
        <v>#REF!</v>
      </c>
      <c r="K34" s="27" t="e">
        <f>#REF!</f>
        <v>#REF!</v>
      </c>
      <c r="L34" s="27" t="e">
        <f>#REF!</f>
        <v>#REF!</v>
      </c>
      <c r="M34" s="27" t="e">
        <f>#REF!</f>
        <v>#REF!</v>
      </c>
      <c r="N34" s="29" t="e">
        <f>#REF!</f>
        <v>#REF!</v>
      </c>
      <c r="O34" s="27" t="e">
        <f>#REF!</f>
        <v>#REF!</v>
      </c>
      <c r="P34" s="22" t="e">
        <f>#REF!</f>
        <v>#REF!</v>
      </c>
      <c r="Q34" s="27" t="e">
        <f>#REF!</f>
        <v>#REF!</v>
      </c>
      <c r="R34" s="27" t="e">
        <f>#REF!</f>
        <v>#REF!</v>
      </c>
      <c r="S34" s="27" t="e">
        <f>#REF!</f>
        <v>#REF!</v>
      </c>
      <c r="T34" s="27" t="e">
        <f>#REF!</f>
        <v>#REF!</v>
      </c>
      <c r="U34" s="27" t="e">
        <f>#REF!</f>
        <v>#REF!</v>
      </c>
      <c r="V34" s="27" t="e">
        <f>#REF!</f>
        <v>#REF!</v>
      </c>
      <c r="W34" s="29" t="e">
        <f>#REF!</f>
        <v>#REF!</v>
      </c>
      <c r="X34" s="22" t="e">
        <f>#REF!</f>
        <v>#REF!</v>
      </c>
      <c r="Y34" s="22" t="e">
        <f>#REF!</f>
        <v>#REF!</v>
      </c>
      <c r="Z34" s="27" t="e">
        <f>#REF!</f>
        <v>#REF!</v>
      </c>
      <c r="AA34" s="22" t="e">
        <f>#REF!</f>
        <v>#REF!</v>
      </c>
      <c r="AB34" s="22" t="e">
        <f>#REF!</f>
        <v>#REF!</v>
      </c>
      <c r="AC34" s="22" t="e">
        <f>#REF!</f>
        <v>#REF!</v>
      </c>
      <c r="AD34" s="24"/>
      <c r="AE34" s="24"/>
      <c r="AF34" s="24"/>
      <c r="AG34" s="24"/>
      <c r="AH34" s="24"/>
    </row>
    <row r="35" spans="1:34" x14ac:dyDescent="0.35">
      <c r="A35" t="s">
        <v>7</v>
      </c>
      <c r="B35" s="12" t="e">
        <f>+#REF!</f>
        <v>#REF!</v>
      </c>
      <c r="C35" s="22" t="e">
        <f t="shared" si="3"/>
        <v>#REF!</v>
      </c>
      <c r="D35" s="27" t="e">
        <f t="shared" si="1"/>
        <v>#REF!</v>
      </c>
      <c r="E35" s="29" t="e">
        <f t="shared" si="4"/>
        <v>#REF!</v>
      </c>
      <c r="F35" s="22" t="e">
        <f>#REF!</f>
        <v>#REF!</v>
      </c>
      <c r="G35" s="22" t="e">
        <f>#REF!</f>
        <v>#REF!</v>
      </c>
      <c r="H35" s="22" t="e">
        <f>#REF!</f>
        <v>#REF!</v>
      </c>
      <c r="I35" s="22" t="e">
        <f>#REF!</f>
        <v>#REF!</v>
      </c>
      <c r="J35" s="27" t="e">
        <f>#REF!</f>
        <v>#REF!</v>
      </c>
      <c r="K35" s="27" t="e">
        <f>#REF!</f>
        <v>#REF!</v>
      </c>
      <c r="L35" s="27" t="e">
        <f>#REF!</f>
        <v>#REF!</v>
      </c>
      <c r="M35" s="27" t="e">
        <f>#REF!</f>
        <v>#REF!</v>
      </c>
      <c r="N35" s="29" t="e">
        <f>#REF!</f>
        <v>#REF!</v>
      </c>
      <c r="O35" s="27" t="e">
        <f>#REF!</f>
        <v>#REF!</v>
      </c>
      <c r="P35" s="22" t="e">
        <f>#REF!</f>
        <v>#REF!</v>
      </c>
      <c r="Q35" s="27" t="e">
        <f>#REF!</f>
        <v>#REF!</v>
      </c>
      <c r="R35" s="27" t="e">
        <f>#REF!</f>
        <v>#REF!</v>
      </c>
      <c r="S35" s="27" t="e">
        <f>#REF!</f>
        <v>#REF!</v>
      </c>
      <c r="T35" s="27" t="e">
        <f>#REF!</f>
        <v>#REF!</v>
      </c>
      <c r="U35" s="27" t="e">
        <f>#REF!</f>
        <v>#REF!</v>
      </c>
      <c r="V35" s="27" t="e">
        <f>#REF!</f>
        <v>#REF!</v>
      </c>
      <c r="W35" s="29" t="e">
        <f>#REF!</f>
        <v>#REF!</v>
      </c>
      <c r="X35" s="22" t="e">
        <f>#REF!</f>
        <v>#REF!</v>
      </c>
      <c r="Y35" s="22" t="e">
        <f>#REF!</f>
        <v>#REF!</v>
      </c>
      <c r="Z35" s="27" t="e">
        <f>#REF!</f>
        <v>#REF!</v>
      </c>
      <c r="AA35" s="22" t="e">
        <f>#REF!</f>
        <v>#REF!</v>
      </c>
      <c r="AB35" s="22" t="e">
        <f>#REF!</f>
        <v>#REF!</v>
      </c>
      <c r="AC35" s="22" t="e">
        <f>#REF!</f>
        <v>#REF!</v>
      </c>
      <c r="AD35" s="24"/>
      <c r="AE35" s="24"/>
      <c r="AF35" s="24"/>
      <c r="AG35" s="24"/>
      <c r="AH35" s="24"/>
    </row>
    <row r="36" spans="1:34" x14ac:dyDescent="0.35">
      <c r="A36" t="s">
        <v>8</v>
      </c>
      <c r="B36" s="12" t="e">
        <f>+#REF!</f>
        <v>#REF!</v>
      </c>
      <c r="C36" s="22" t="e">
        <f t="shared" si="3"/>
        <v>#REF!</v>
      </c>
      <c r="D36" s="27" t="e">
        <f t="shared" si="1"/>
        <v>#REF!</v>
      </c>
      <c r="E36" s="29" t="e">
        <f t="shared" si="4"/>
        <v>#REF!</v>
      </c>
      <c r="F36" s="22" t="e">
        <f>#REF!</f>
        <v>#REF!</v>
      </c>
      <c r="G36" s="22" t="e">
        <f>#REF!</f>
        <v>#REF!</v>
      </c>
      <c r="H36" s="22" t="e">
        <f>#REF!</f>
        <v>#REF!</v>
      </c>
      <c r="I36" s="22" t="e">
        <f>#REF!</f>
        <v>#REF!</v>
      </c>
      <c r="J36" s="27" t="e">
        <f>#REF!</f>
        <v>#REF!</v>
      </c>
      <c r="K36" s="27" t="e">
        <f>#REF!</f>
        <v>#REF!</v>
      </c>
      <c r="L36" s="27" t="e">
        <f>#REF!</f>
        <v>#REF!</v>
      </c>
      <c r="M36" s="27" t="e">
        <f>#REF!</f>
        <v>#REF!</v>
      </c>
      <c r="N36" s="29" t="e">
        <f>#REF!</f>
        <v>#REF!</v>
      </c>
      <c r="O36" s="27" t="e">
        <f>#REF!</f>
        <v>#REF!</v>
      </c>
      <c r="P36" s="22" t="e">
        <f>#REF!</f>
        <v>#REF!</v>
      </c>
      <c r="Q36" s="27" t="e">
        <f>#REF!</f>
        <v>#REF!</v>
      </c>
      <c r="R36" s="27" t="e">
        <f>#REF!</f>
        <v>#REF!</v>
      </c>
      <c r="S36" s="27" t="e">
        <f>#REF!</f>
        <v>#REF!</v>
      </c>
      <c r="T36" s="27" t="e">
        <f>#REF!</f>
        <v>#REF!</v>
      </c>
      <c r="U36" s="27" t="e">
        <f>#REF!</f>
        <v>#REF!</v>
      </c>
      <c r="V36" s="27" t="e">
        <f>#REF!</f>
        <v>#REF!</v>
      </c>
      <c r="W36" s="29" t="e">
        <f>#REF!</f>
        <v>#REF!</v>
      </c>
      <c r="X36" s="22" t="e">
        <f>#REF!</f>
        <v>#REF!</v>
      </c>
      <c r="Y36" s="22" t="e">
        <f>#REF!</f>
        <v>#REF!</v>
      </c>
      <c r="Z36" s="27" t="e">
        <f>#REF!</f>
        <v>#REF!</v>
      </c>
      <c r="AA36" s="22" t="e">
        <f>#REF!</f>
        <v>#REF!</v>
      </c>
      <c r="AB36" s="22" t="e">
        <f>#REF!</f>
        <v>#REF!</v>
      </c>
      <c r="AC36" s="22" t="e">
        <f>#REF!</f>
        <v>#REF!</v>
      </c>
      <c r="AD36" s="24"/>
      <c r="AE36" s="24"/>
      <c r="AF36" s="24"/>
      <c r="AG36" s="24"/>
      <c r="AH36" s="24"/>
    </row>
    <row r="37" spans="1:34" x14ac:dyDescent="0.35">
      <c r="A37" t="s">
        <v>9</v>
      </c>
      <c r="B37" s="12" t="e">
        <f>+#REF!</f>
        <v>#REF!</v>
      </c>
      <c r="C37" s="22" t="e">
        <f t="shared" si="3"/>
        <v>#REF!</v>
      </c>
      <c r="D37" s="27" t="e">
        <f t="shared" si="1"/>
        <v>#REF!</v>
      </c>
      <c r="E37" s="29" t="e">
        <f t="shared" si="4"/>
        <v>#REF!</v>
      </c>
      <c r="F37" s="22" t="e">
        <f>#REF!</f>
        <v>#REF!</v>
      </c>
      <c r="G37" s="22" t="e">
        <f>#REF!</f>
        <v>#REF!</v>
      </c>
      <c r="H37" s="22" t="e">
        <f>#REF!</f>
        <v>#REF!</v>
      </c>
      <c r="I37" s="22" t="e">
        <f>#REF!</f>
        <v>#REF!</v>
      </c>
      <c r="J37" s="27" t="e">
        <f>#REF!</f>
        <v>#REF!</v>
      </c>
      <c r="K37" s="27" t="e">
        <f>#REF!</f>
        <v>#REF!</v>
      </c>
      <c r="L37" s="27" t="e">
        <f>#REF!</f>
        <v>#REF!</v>
      </c>
      <c r="M37" s="27" t="e">
        <f>#REF!</f>
        <v>#REF!</v>
      </c>
      <c r="N37" s="29" t="e">
        <f>#REF!</f>
        <v>#REF!</v>
      </c>
      <c r="O37" s="27" t="e">
        <f>#REF!</f>
        <v>#REF!</v>
      </c>
      <c r="P37" s="22" t="e">
        <f>#REF!</f>
        <v>#REF!</v>
      </c>
      <c r="Q37" s="27" t="e">
        <f>#REF!</f>
        <v>#REF!</v>
      </c>
      <c r="R37" s="27" t="e">
        <f>#REF!</f>
        <v>#REF!</v>
      </c>
      <c r="S37" s="27" t="e">
        <f>#REF!</f>
        <v>#REF!</v>
      </c>
      <c r="T37" s="27" t="e">
        <f>#REF!</f>
        <v>#REF!</v>
      </c>
      <c r="U37" s="27" t="e">
        <f>#REF!</f>
        <v>#REF!</v>
      </c>
      <c r="V37" s="27" t="e">
        <f>#REF!</f>
        <v>#REF!</v>
      </c>
      <c r="W37" s="29" t="e">
        <f>#REF!</f>
        <v>#REF!</v>
      </c>
      <c r="X37" s="22" t="e">
        <f>#REF!</f>
        <v>#REF!</v>
      </c>
      <c r="Y37" s="22" t="e">
        <f>#REF!</f>
        <v>#REF!</v>
      </c>
      <c r="Z37" s="27" t="e">
        <f>#REF!</f>
        <v>#REF!</v>
      </c>
      <c r="AA37" s="22" t="e">
        <f>#REF!</f>
        <v>#REF!</v>
      </c>
      <c r="AB37" s="22" t="e">
        <f>#REF!</f>
        <v>#REF!</v>
      </c>
      <c r="AC37" s="22" t="e">
        <f>#REF!</f>
        <v>#REF!</v>
      </c>
      <c r="AD37" s="24"/>
      <c r="AE37" s="24"/>
      <c r="AF37" s="24"/>
      <c r="AG37" s="24"/>
      <c r="AH37" s="24"/>
    </row>
    <row r="38" spans="1:34" x14ac:dyDescent="0.35">
      <c r="A38" t="s">
        <v>10</v>
      </c>
      <c r="B38" s="12" t="e">
        <f>+#REF!</f>
        <v>#REF!</v>
      </c>
      <c r="C38" s="22" t="e">
        <f t="shared" si="3"/>
        <v>#REF!</v>
      </c>
      <c r="D38" s="27" t="e">
        <f t="shared" si="1"/>
        <v>#REF!</v>
      </c>
      <c r="E38" s="29" t="e">
        <f t="shared" si="4"/>
        <v>#REF!</v>
      </c>
      <c r="F38" s="22" t="e">
        <f>#REF!</f>
        <v>#REF!</v>
      </c>
      <c r="G38" s="22" t="e">
        <f>#REF!</f>
        <v>#REF!</v>
      </c>
      <c r="H38" s="22" t="e">
        <f>#REF!</f>
        <v>#REF!</v>
      </c>
      <c r="I38" s="22" t="e">
        <f>#REF!</f>
        <v>#REF!</v>
      </c>
      <c r="J38" s="27" t="e">
        <f>#REF!</f>
        <v>#REF!</v>
      </c>
      <c r="K38" s="27" t="e">
        <f>#REF!</f>
        <v>#REF!</v>
      </c>
      <c r="L38" s="27" t="e">
        <f>#REF!</f>
        <v>#REF!</v>
      </c>
      <c r="M38" s="27" t="e">
        <f>#REF!</f>
        <v>#REF!</v>
      </c>
      <c r="N38" s="29" t="e">
        <f>#REF!</f>
        <v>#REF!</v>
      </c>
      <c r="O38" s="27" t="e">
        <f>#REF!</f>
        <v>#REF!</v>
      </c>
      <c r="P38" s="22" t="e">
        <f>#REF!</f>
        <v>#REF!</v>
      </c>
      <c r="Q38" s="27" t="e">
        <f>#REF!</f>
        <v>#REF!</v>
      </c>
      <c r="R38" s="27" t="e">
        <f>#REF!</f>
        <v>#REF!</v>
      </c>
      <c r="S38" s="27" t="e">
        <f>#REF!</f>
        <v>#REF!</v>
      </c>
      <c r="T38" s="27" t="e">
        <f>#REF!</f>
        <v>#REF!</v>
      </c>
      <c r="U38" s="27" t="e">
        <f>#REF!</f>
        <v>#REF!</v>
      </c>
      <c r="V38" s="27" t="e">
        <f>#REF!</f>
        <v>#REF!</v>
      </c>
      <c r="W38" s="29" t="e">
        <f>#REF!</f>
        <v>#REF!</v>
      </c>
      <c r="X38" s="22" t="e">
        <f>#REF!</f>
        <v>#REF!</v>
      </c>
      <c r="Y38" s="22" t="e">
        <f>#REF!</f>
        <v>#REF!</v>
      </c>
      <c r="Z38" s="27" t="e">
        <f>#REF!</f>
        <v>#REF!</v>
      </c>
      <c r="AA38" s="22" t="e">
        <f>#REF!</f>
        <v>#REF!</v>
      </c>
      <c r="AB38" s="22" t="e">
        <f>#REF!</f>
        <v>#REF!</v>
      </c>
      <c r="AC38" s="22" t="e">
        <f>#REF!</f>
        <v>#REF!</v>
      </c>
      <c r="AD38" s="24"/>
      <c r="AE38" s="24"/>
      <c r="AF38" s="24"/>
      <c r="AG38" s="24"/>
      <c r="AH38" s="24"/>
    </row>
    <row r="39" spans="1:34" x14ac:dyDescent="0.35">
      <c r="A39" t="s">
        <v>11</v>
      </c>
      <c r="B39" s="12" t="e">
        <f>+#REF!</f>
        <v>#REF!</v>
      </c>
      <c r="C39" s="22" t="e">
        <f t="shared" si="3"/>
        <v>#REF!</v>
      </c>
      <c r="D39" s="27" t="e">
        <f t="shared" si="1"/>
        <v>#REF!</v>
      </c>
      <c r="E39" s="29" t="e">
        <f t="shared" si="4"/>
        <v>#REF!</v>
      </c>
      <c r="F39" s="22" t="e">
        <f>#REF!</f>
        <v>#REF!</v>
      </c>
      <c r="G39" s="22" t="e">
        <f>#REF!</f>
        <v>#REF!</v>
      </c>
      <c r="H39" s="22" t="e">
        <f>#REF!</f>
        <v>#REF!</v>
      </c>
      <c r="I39" s="22" t="e">
        <f>#REF!</f>
        <v>#REF!</v>
      </c>
      <c r="J39" s="27" t="e">
        <f>#REF!</f>
        <v>#REF!</v>
      </c>
      <c r="K39" s="27" t="e">
        <f>#REF!</f>
        <v>#REF!</v>
      </c>
      <c r="L39" s="27" t="e">
        <f>#REF!</f>
        <v>#REF!</v>
      </c>
      <c r="M39" s="27" t="e">
        <f>#REF!</f>
        <v>#REF!</v>
      </c>
      <c r="N39" s="29" t="e">
        <f>#REF!</f>
        <v>#REF!</v>
      </c>
      <c r="O39" s="27" t="e">
        <f>#REF!</f>
        <v>#REF!</v>
      </c>
      <c r="P39" s="22" t="e">
        <f>#REF!</f>
        <v>#REF!</v>
      </c>
      <c r="Q39" s="27" t="e">
        <f>#REF!</f>
        <v>#REF!</v>
      </c>
      <c r="R39" s="27" t="e">
        <f>#REF!</f>
        <v>#REF!</v>
      </c>
      <c r="S39" s="27" t="e">
        <f>#REF!</f>
        <v>#REF!</v>
      </c>
      <c r="T39" s="27" t="e">
        <f>#REF!</f>
        <v>#REF!</v>
      </c>
      <c r="U39" s="27" t="e">
        <f>#REF!</f>
        <v>#REF!</v>
      </c>
      <c r="V39" s="27" t="e">
        <f>#REF!</f>
        <v>#REF!</v>
      </c>
      <c r="W39" s="29" t="e">
        <f>#REF!</f>
        <v>#REF!</v>
      </c>
      <c r="X39" s="22" t="e">
        <f>#REF!</f>
        <v>#REF!</v>
      </c>
      <c r="Y39" s="22" t="e">
        <f>#REF!</f>
        <v>#REF!</v>
      </c>
      <c r="Z39" s="27" t="e">
        <f>#REF!</f>
        <v>#REF!</v>
      </c>
      <c r="AA39" s="22" t="e">
        <f>#REF!</f>
        <v>#REF!</v>
      </c>
      <c r="AB39" s="22" t="e">
        <f>#REF!</f>
        <v>#REF!</v>
      </c>
      <c r="AC39" s="22" t="e">
        <f>#REF!</f>
        <v>#REF!</v>
      </c>
      <c r="AD39" s="24"/>
      <c r="AE39" s="24"/>
      <c r="AF39" s="24"/>
      <c r="AG39" s="24"/>
      <c r="AH39" s="24"/>
    </row>
    <row r="40" spans="1:34" x14ac:dyDescent="0.35">
      <c r="A40" t="s">
        <v>12</v>
      </c>
      <c r="B40" s="12" t="e">
        <f>+#REF!</f>
        <v>#REF!</v>
      </c>
      <c r="C40" s="22" t="e">
        <f t="shared" si="3"/>
        <v>#REF!</v>
      </c>
      <c r="D40" s="27" t="e">
        <f t="shared" si="1"/>
        <v>#REF!</v>
      </c>
      <c r="E40" s="29" t="e">
        <f t="shared" si="4"/>
        <v>#REF!</v>
      </c>
      <c r="F40" s="22" t="e">
        <f>#REF!</f>
        <v>#REF!</v>
      </c>
      <c r="G40" s="22" t="e">
        <f>#REF!</f>
        <v>#REF!</v>
      </c>
      <c r="H40" s="22" t="e">
        <f>#REF!</f>
        <v>#REF!</v>
      </c>
      <c r="I40" s="22" t="e">
        <f>#REF!</f>
        <v>#REF!</v>
      </c>
      <c r="J40" s="27" t="e">
        <f>#REF!</f>
        <v>#REF!</v>
      </c>
      <c r="K40" s="27" t="e">
        <f>#REF!</f>
        <v>#REF!</v>
      </c>
      <c r="L40" s="27" t="e">
        <f>#REF!</f>
        <v>#REF!</v>
      </c>
      <c r="M40" s="27" t="e">
        <f>#REF!</f>
        <v>#REF!</v>
      </c>
      <c r="N40" s="29" t="e">
        <f>#REF!</f>
        <v>#REF!</v>
      </c>
      <c r="O40" s="27" t="e">
        <f>#REF!</f>
        <v>#REF!</v>
      </c>
      <c r="P40" s="22" t="e">
        <f>#REF!</f>
        <v>#REF!</v>
      </c>
      <c r="Q40" s="27" t="e">
        <f>#REF!</f>
        <v>#REF!</v>
      </c>
      <c r="R40" s="27" t="e">
        <f>#REF!</f>
        <v>#REF!</v>
      </c>
      <c r="S40" s="27" t="e">
        <f>#REF!</f>
        <v>#REF!</v>
      </c>
      <c r="T40" s="27" t="e">
        <f>#REF!</f>
        <v>#REF!</v>
      </c>
      <c r="U40" s="27" t="e">
        <f>#REF!</f>
        <v>#REF!</v>
      </c>
      <c r="V40" s="27" t="e">
        <f>#REF!</f>
        <v>#REF!</v>
      </c>
      <c r="W40" s="29" t="e">
        <f>#REF!</f>
        <v>#REF!</v>
      </c>
      <c r="X40" s="22" t="e">
        <f>#REF!</f>
        <v>#REF!</v>
      </c>
      <c r="Y40" s="22" t="e">
        <f>#REF!</f>
        <v>#REF!</v>
      </c>
      <c r="Z40" s="27" t="e">
        <f>#REF!</f>
        <v>#REF!</v>
      </c>
      <c r="AA40" s="22" t="e">
        <f>#REF!</f>
        <v>#REF!</v>
      </c>
      <c r="AB40" s="22" t="e">
        <f>#REF!</f>
        <v>#REF!</v>
      </c>
      <c r="AC40" s="22" t="e">
        <f>#REF!</f>
        <v>#REF!</v>
      </c>
      <c r="AD40" s="24"/>
      <c r="AE40" s="24"/>
      <c r="AF40" s="24"/>
      <c r="AG40" s="24"/>
      <c r="AH40" s="24"/>
    </row>
    <row r="41" spans="1:34" x14ac:dyDescent="0.35">
      <c r="A41" t="s">
        <v>13</v>
      </c>
      <c r="B41" s="12" t="e">
        <f>+#REF!</f>
        <v>#REF!</v>
      </c>
      <c r="C41" s="22" t="e">
        <f t="shared" si="3"/>
        <v>#REF!</v>
      </c>
      <c r="D41" s="27" t="e">
        <f t="shared" si="1"/>
        <v>#REF!</v>
      </c>
      <c r="E41" s="29" t="e">
        <f t="shared" si="4"/>
        <v>#REF!</v>
      </c>
      <c r="F41" s="22" t="e">
        <f>#REF!</f>
        <v>#REF!</v>
      </c>
      <c r="G41" s="22" t="e">
        <f>#REF!</f>
        <v>#REF!</v>
      </c>
      <c r="H41" s="22" t="e">
        <f>#REF!</f>
        <v>#REF!</v>
      </c>
      <c r="I41" s="22" t="e">
        <f>#REF!</f>
        <v>#REF!</v>
      </c>
      <c r="J41" s="27" t="e">
        <f>#REF!</f>
        <v>#REF!</v>
      </c>
      <c r="K41" s="27" t="e">
        <f>#REF!</f>
        <v>#REF!</v>
      </c>
      <c r="L41" s="27" t="e">
        <f>#REF!</f>
        <v>#REF!</v>
      </c>
      <c r="M41" s="27" t="e">
        <f>#REF!</f>
        <v>#REF!</v>
      </c>
      <c r="N41" s="29" t="e">
        <f>#REF!</f>
        <v>#REF!</v>
      </c>
      <c r="O41" s="27" t="e">
        <f>#REF!</f>
        <v>#REF!</v>
      </c>
      <c r="P41" s="22" t="e">
        <f>#REF!</f>
        <v>#REF!</v>
      </c>
      <c r="Q41" s="27" t="e">
        <f>#REF!</f>
        <v>#REF!</v>
      </c>
      <c r="R41" s="27" t="e">
        <f>#REF!</f>
        <v>#REF!</v>
      </c>
      <c r="S41" s="27" t="e">
        <f>#REF!</f>
        <v>#REF!</v>
      </c>
      <c r="T41" s="27" t="e">
        <f>#REF!</f>
        <v>#REF!</v>
      </c>
      <c r="U41" s="27" t="e">
        <f>#REF!</f>
        <v>#REF!</v>
      </c>
      <c r="V41" s="27" t="e">
        <f>#REF!</f>
        <v>#REF!</v>
      </c>
      <c r="W41" s="29" t="e">
        <f>#REF!</f>
        <v>#REF!</v>
      </c>
      <c r="X41" s="22" t="e">
        <f>#REF!</f>
        <v>#REF!</v>
      </c>
      <c r="Y41" s="22" t="e">
        <f>#REF!</f>
        <v>#REF!</v>
      </c>
      <c r="Z41" s="27" t="e">
        <f>#REF!</f>
        <v>#REF!</v>
      </c>
      <c r="AA41" s="22" t="e">
        <f>#REF!</f>
        <v>#REF!</v>
      </c>
      <c r="AB41" s="22" t="e">
        <f>#REF!</f>
        <v>#REF!</v>
      </c>
      <c r="AC41" s="22" t="e">
        <f>#REF!</f>
        <v>#REF!</v>
      </c>
      <c r="AD41" s="24"/>
      <c r="AE41" s="24"/>
      <c r="AF41" s="24"/>
      <c r="AG41" s="24"/>
      <c r="AH41" s="24"/>
    </row>
    <row r="42" spans="1:34" x14ac:dyDescent="0.35">
      <c r="A42" t="s">
        <v>14</v>
      </c>
      <c r="B42" s="12" t="e">
        <f>+#REF!</f>
        <v>#REF!</v>
      </c>
      <c r="C42" s="22" t="e">
        <f t="shared" si="3"/>
        <v>#REF!</v>
      </c>
      <c r="D42" s="27" t="e">
        <f t="shared" si="1"/>
        <v>#REF!</v>
      </c>
      <c r="E42" s="29" t="e">
        <f t="shared" si="4"/>
        <v>#REF!</v>
      </c>
      <c r="F42" s="22" t="e">
        <f>#REF!</f>
        <v>#REF!</v>
      </c>
      <c r="G42" s="22" t="e">
        <f>#REF!</f>
        <v>#REF!</v>
      </c>
      <c r="H42" s="22" t="e">
        <f>#REF!</f>
        <v>#REF!</v>
      </c>
      <c r="I42" s="22" t="e">
        <f>#REF!</f>
        <v>#REF!</v>
      </c>
      <c r="J42" s="27" t="e">
        <f>#REF!</f>
        <v>#REF!</v>
      </c>
      <c r="K42" s="27" t="e">
        <f>#REF!</f>
        <v>#REF!</v>
      </c>
      <c r="L42" s="27" t="e">
        <f>#REF!</f>
        <v>#REF!</v>
      </c>
      <c r="M42" s="27" t="e">
        <f>#REF!</f>
        <v>#REF!</v>
      </c>
      <c r="N42" s="29" t="e">
        <f>#REF!</f>
        <v>#REF!</v>
      </c>
      <c r="O42" s="27" t="e">
        <f>#REF!</f>
        <v>#REF!</v>
      </c>
      <c r="P42" s="22" t="e">
        <f>#REF!</f>
        <v>#REF!</v>
      </c>
      <c r="Q42" s="27" t="e">
        <f>#REF!</f>
        <v>#REF!</v>
      </c>
      <c r="R42" s="27" t="e">
        <f>#REF!</f>
        <v>#REF!</v>
      </c>
      <c r="S42" s="27" t="e">
        <f>#REF!</f>
        <v>#REF!</v>
      </c>
      <c r="T42" s="27" t="e">
        <f>#REF!</f>
        <v>#REF!</v>
      </c>
      <c r="U42" s="27" t="e">
        <f>#REF!</f>
        <v>#REF!</v>
      </c>
      <c r="V42" s="27" t="e">
        <f>#REF!</f>
        <v>#REF!</v>
      </c>
      <c r="W42" s="29" t="e">
        <f>#REF!</f>
        <v>#REF!</v>
      </c>
      <c r="X42" s="22" t="e">
        <f>#REF!</f>
        <v>#REF!</v>
      </c>
      <c r="Y42" s="22" t="e">
        <f>#REF!</f>
        <v>#REF!</v>
      </c>
      <c r="Z42" s="27" t="e">
        <f>#REF!</f>
        <v>#REF!</v>
      </c>
      <c r="AA42" s="22" t="e">
        <f>#REF!</f>
        <v>#REF!</v>
      </c>
      <c r="AB42" s="22" t="e">
        <f>#REF!</f>
        <v>#REF!</v>
      </c>
      <c r="AC42" s="22" t="e">
        <f>#REF!</f>
        <v>#REF!</v>
      </c>
      <c r="AD42" s="24"/>
      <c r="AE42" s="24"/>
      <c r="AF42" s="24"/>
      <c r="AG42" s="24"/>
      <c r="AH42" s="24"/>
    </row>
    <row r="43" spans="1:34" x14ac:dyDescent="0.35">
      <c r="A43" t="s">
        <v>15</v>
      </c>
      <c r="B43" s="12" t="e">
        <f>+#REF!</f>
        <v>#REF!</v>
      </c>
      <c r="C43" s="22" t="e">
        <f t="shared" si="3"/>
        <v>#REF!</v>
      </c>
      <c r="D43" s="27" t="e">
        <f t="shared" si="1"/>
        <v>#REF!</v>
      </c>
      <c r="E43" s="29" t="e">
        <f t="shared" si="4"/>
        <v>#REF!</v>
      </c>
      <c r="F43" s="22" t="e">
        <f>#REF!</f>
        <v>#REF!</v>
      </c>
      <c r="G43" s="22" t="e">
        <f>#REF!</f>
        <v>#REF!</v>
      </c>
      <c r="H43" s="22" t="e">
        <f>#REF!</f>
        <v>#REF!</v>
      </c>
      <c r="I43" s="22" t="e">
        <f>#REF!</f>
        <v>#REF!</v>
      </c>
      <c r="J43" s="27" t="e">
        <f>#REF!</f>
        <v>#REF!</v>
      </c>
      <c r="K43" s="27" t="e">
        <f>#REF!</f>
        <v>#REF!</v>
      </c>
      <c r="L43" s="27" t="e">
        <f>#REF!</f>
        <v>#REF!</v>
      </c>
      <c r="M43" s="27" t="e">
        <f>#REF!</f>
        <v>#REF!</v>
      </c>
      <c r="N43" s="29" t="e">
        <f>#REF!</f>
        <v>#REF!</v>
      </c>
      <c r="O43" s="27" t="e">
        <f>#REF!</f>
        <v>#REF!</v>
      </c>
      <c r="P43" s="22" t="e">
        <f>#REF!</f>
        <v>#REF!</v>
      </c>
      <c r="Q43" s="27" t="e">
        <f>#REF!</f>
        <v>#REF!</v>
      </c>
      <c r="R43" s="27" t="e">
        <f>#REF!</f>
        <v>#REF!</v>
      </c>
      <c r="S43" s="27" t="e">
        <f>#REF!</f>
        <v>#REF!</v>
      </c>
      <c r="T43" s="27" t="e">
        <f>#REF!</f>
        <v>#REF!</v>
      </c>
      <c r="U43" s="27" t="e">
        <f>#REF!</f>
        <v>#REF!</v>
      </c>
      <c r="V43" s="27" t="e">
        <f>#REF!</f>
        <v>#REF!</v>
      </c>
      <c r="W43" s="29" t="e">
        <f>#REF!</f>
        <v>#REF!</v>
      </c>
      <c r="X43" s="22" t="e">
        <f>#REF!</f>
        <v>#REF!</v>
      </c>
      <c r="Y43" s="22" t="e">
        <f>#REF!</f>
        <v>#REF!</v>
      </c>
      <c r="Z43" s="27" t="e">
        <f>#REF!</f>
        <v>#REF!</v>
      </c>
      <c r="AA43" s="22" t="e">
        <f>#REF!</f>
        <v>#REF!</v>
      </c>
      <c r="AB43" s="22" t="e">
        <f>#REF!</f>
        <v>#REF!</v>
      </c>
      <c r="AC43" s="22" t="e">
        <f>#REF!</f>
        <v>#REF!</v>
      </c>
      <c r="AD43" s="24"/>
      <c r="AE43" s="24"/>
      <c r="AF43" s="24"/>
      <c r="AG43" s="24"/>
      <c r="AH43" s="24"/>
    </row>
    <row r="44" spans="1:34" x14ac:dyDescent="0.35">
      <c r="A44" t="s">
        <v>16</v>
      </c>
      <c r="B44" s="12" t="e">
        <f>+#REF!</f>
        <v>#REF!</v>
      </c>
      <c r="C44" s="22" t="e">
        <f t="shared" si="3"/>
        <v>#REF!</v>
      </c>
      <c r="D44" s="27" t="e">
        <f t="shared" si="1"/>
        <v>#REF!</v>
      </c>
      <c r="E44" s="29" t="e">
        <f t="shared" si="4"/>
        <v>#REF!</v>
      </c>
      <c r="F44" s="22" t="e">
        <f>#REF!</f>
        <v>#REF!</v>
      </c>
      <c r="G44" s="22" t="e">
        <f>#REF!</f>
        <v>#REF!</v>
      </c>
      <c r="H44" s="22" t="e">
        <f>#REF!</f>
        <v>#REF!</v>
      </c>
      <c r="I44" s="22" t="e">
        <f>#REF!</f>
        <v>#REF!</v>
      </c>
      <c r="J44" s="27" t="e">
        <f>#REF!</f>
        <v>#REF!</v>
      </c>
      <c r="K44" s="27" t="e">
        <f>#REF!</f>
        <v>#REF!</v>
      </c>
      <c r="L44" s="27" t="e">
        <f>#REF!</f>
        <v>#REF!</v>
      </c>
      <c r="M44" s="27" t="e">
        <f>#REF!</f>
        <v>#REF!</v>
      </c>
      <c r="N44" s="29" t="e">
        <f>#REF!</f>
        <v>#REF!</v>
      </c>
      <c r="O44" s="27" t="e">
        <f>#REF!</f>
        <v>#REF!</v>
      </c>
      <c r="P44" s="22" t="e">
        <f>#REF!</f>
        <v>#REF!</v>
      </c>
      <c r="Q44" s="27" t="e">
        <f>#REF!</f>
        <v>#REF!</v>
      </c>
      <c r="R44" s="27" t="e">
        <f>#REF!</f>
        <v>#REF!</v>
      </c>
      <c r="S44" s="27" t="e">
        <f>#REF!</f>
        <v>#REF!</v>
      </c>
      <c r="T44" s="27" t="e">
        <f>#REF!</f>
        <v>#REF!</v>
      </c>
      <c r="U44" s="27" t="e">
        <f>#REF!</f>
        <v>#REF!</v>
      </c>
      <c r="V44" s="27" t="e">
        <f>#REF!</f>
        <v>#REF!</v>
      </c>
      <c r="W44" s="29" t="e">
        <f>#REF!</f>
        <v>#REF!</v>
      </c>
      <c r="X44" s="22" t="e">
        <f>#REF!</f>
        <v>#REF!</v>
      </c>
      <c r="Y44" s="22" t="e">
        <f>#REF!</f>
        <v>#REF!</v>
      </c>
      <c r="Z44" s="27" t="e">
        <f>#REF!</f>
        <v>#REF!</v>
      </c>
      <c r="AA44" s="22" t="e">
        <f>#REF!</f>
        <v>#REF!</v>
      </c>
      <c r="AB44" s="22" t="e">
        <f>#REF!</f>
        <v>#REF!</v>
      </c>
      <c r="AC44" s="22" t="e">
        <f>#REF!</f>
        <v>#REF!</v>
      </c>
      <c r="AD44" s="24"/>
      <c r="AE44" s="24"/>
      <c r="AF44" s="24"/>
      <c r="AG44" s="24"/>
      <c r="AH44" s="24"/>
    </row>
    <row r="45" spans="1:34" x14ac:dyDescent="0.35">
      <c r="A45" t="s">
        <v>17</v>
      </c>
      <c r="B45" s="12" t="e">
        <f>+#REF!</f>
        <v>#REF!</v>
      </c>
      <c r="C45" s="22" t="e">
        <f t="shared" si="3"/>
        <v>#REF!</v>
      </c>
      <c r="D45" s="27" t="e">
        <f t="shared" si="1"/>
        <v>#REF!</v>
      </c>
      <c r="E45" s="29" t="e">
        <f t="shared" si="4"/>
        <v>#REF!</v>
      </c>
      <c r="F45" s="22" t="e">
        <f>#REF!</f>
        <v>#REF!</v>
      </c>
      <c r="G45" s="22" t="e">
        <f>#REF!</f>
        <v>#REF!</v>
      </c>
      <c r="H45" s="22" t="e">
        <f>#REF!</f>
        <v>#REF!</v>
      </c>
      <c r="I45" s="22" t="e">
        <f>#REF!</f>
        <v>#REF!</v>
      </c>
      <c r="J45" s="27" t="e">
        <f>#REF!</f>
        <v>#REF!</v>
      </c>
      <c r="K45" s="27" t="e">
        <f>#REF!</f>
        <v>#REF!</v>
      </c>
      <c r="L45" s="27" t="e">
        <f>#REF!</f>
        <v>#REF!</v>
      </c>
      <c r="M45" s="27" t="e">
        <f>#REF!</f>
        <v>#REF!</v>
      </c>
      <c r="N45" s="29" t="e">
        <f>#REF!</f>
        <v>#REF!</v>
      </c>
      <c r="O45" s="27" t="e">
        <f>#REF!</f>
        <v>#REF!</v>
      </c>
      <c r="P45" s="22" t="e">
        <f>#REF!</f>
        <v>#REF!</v>
      </c>
      <c r="Q45" s="27" t="e">
        <f>#REF!</f>
        <v>#REF!</v>
      </c>
      <c r="R45" s="27" t="e">
        <f>#REF!</f>
        <v>#REF!</v>
      </c>
      <c r="S45" s="27" t="e">
        <f>#REF!</f>
        <v>#REF!</v>
      </c>
      <c r="T45" s="27" t="e">
        <f>#REF!</f>
        <v>#REF!</v>
      </c>
      <c r="U45" s="27" t="e">
        <f>#REF!</f>
        <v>#REF!</v>
      </c>
      <c r="V45" s="27" t="e">
        <f>#REF!</f>
        <v>#REF!</v>
      </c>
      <c r="W45" s="29" t="e">
        <f>#REF!</f>
        <v>#REF!</v>
      </c>
      <c r="X45" s="22" t="e">
        <f>#REF!</f>
        <v>#REF!</v>
      </c>
      <c r="Y45" s="22" t="e">
        <f>#REF!</f>
        <v>#REF!</v>
      </c>
      <c r="Z45" s="27" t="e">
        <f>#REF!</f>
        <v>#REF!</v>
      </c>
      <c r="AA45" s="22" t="e">
        <f>#REF!</f>
        <v>#REF!</v>
      </c>
      <c r="AB45" s="22" t="e">
        <f>#REF!</f>
        <v>#REF!</v>
      </c>
      <c r="AC45" s="22" t="e">
        <f>#REF!</f>
        <v>#REF!</v>
      </c>
      <c r="AD45" s="24"/>
      <c r="AE45" s="24"/>
      <c r="AF45" s="24"/>
      <c r="AG45" s="24"/>
      <c r="AH45" s="24"/>
    </row>
    <row r="46" spans="1:34" x14ac:dyDescent="0.35">
      <c r="A46" t="s">
        <v>18</v>
      </c>
      <c r="B46" s="12" t="e">
        <f>+#REF!</f>
        <v>#REF!</v>
      </c>
      <c r="C46" s="22" t="e">
        <f t="shared" si="3"/>
        <v>#REF!</v>
      </c>
      <c r="D46" s="27" t="e">
        <f t="shared" si="1"/>
        <v>#REF!</v>
      </c>
      <c r="E46" s="29" t="e">
        <f t="shared" si="4"/>
        <v>#REF!</v>
      </c>
      <c r="F46" s="22" t="e">
        <f>#REF!</f>
        <v>#REF!</v>
      </c>
      <c r="G46" s="22" t="e">
        <f>#REF!</f>
        <v>#REF!</v>
      </c>
      <c r="H46" s="22" t="e">
        <f>#REF!</f>
        <v>#REF!</v>
      </c>
      <c r="I46" s="22" t="e">
        <f>#REF!</f>
        <v>#REF!</v>
      </c>
      <c r="J46" s="27" t="e">
        <f>#REF!</f>
        <v>#REF!</v>
      </c>
      <c r="K46" s="27" t="e">
        <f>#REF!</f>
        <v>#REF!</v>
      </c>
      <c r="L46" s="27" t="e">
        <f>#REF!</f>
        <v>#REF!</v>
      </c>
      <c r="M46" s="27" t="e">
        <f>#REF!</f>
        <v>#REF!</v>
      </c>
      <c r="N46" s="29" t="e">
        <f>#REF!</f>
        <v>#REF!</v>
      </c>
      <c r="O46" s="27" t="e">
        <f>#REF!</f>
        <v>#REF!</v>
      </c>
      <c r="P46" s="22" t="e">
        <f>#REF!</f>
        <v>#REF!</v>
      </c>
      <c r="Q46" s="27" t="e">
        <f>#REF!</f>
        <v>#REF!</v>
      </c>
      <c r="R46" s="27" t="e">
        <f>#REF!</f>
        <v>#REF!</v>
      </c>
      <c r="S46" s="27" t="e">
        <f>#REF!</f>
        <v>#REF!</v>
      </c>
      <c r="T46" s="27" t="e">
        <f>#REF!</f>
        <v>#REF!</v>
      </c>
      <c r="U46" s="27" t="e">
        <f>#REF!</f>
        <v>#REF!</v>
      </c>
      <c r="V46" s="27" t="e">
        <f>#REF!</f>
        <v>#REF!</v>
      </c>
      <c r="W46" s="29" t="e">
        <f>#REF!</f>
        <v>#REF!</v>
      </c>
      <c r="X46" s="22" t="e">
        <f>#REF!</f>
        <v>#REF!</v>
      </c>
      <c r="Y46" s="22" t="e">
        <f>#REF!</f>
        <v>#REF!</v>
      </c>
      <c r="Z46" s="27" t="e">
        <f>#REF!</f>
        <v>#REF!</v>
      </c>
      <c r="AA46" s="22" t="e">
        <f>#REF!</f>
        <v>#REF!</v>
      </c>
      <c r="AB46" s="22" t="e">
        <f>#REF!</f>
        <v>#REF!</v>
      </c>
      <c r="AC46" s="22" t="e">
        <f>#REF!</f>
        <v>#REF!</v>
      </c>
      <c r="AD46" s="24"/>
      <c r="AE46" s="24"/>
      <c r="AF46" s="24"/>
      <c r="AG46" s="24"/>
      <c r="AH46" s="24"/>
    </row>
    <row r="47" spans="1:34" x14ac:dyDescent="0.35">
      <c r="A47" t="s">
        <v>19</v>
      </c>
      <c r="B47" s="12" t="e">
        <f>+#REF!</f>
        <v>#REF!</v>
      </c>
      <c r="C47" s="22" t="e">
        <f t="shared" si="3"/>
        <v>#REF!</v>
      </c>
      <c r="D47" s="27" t="e">
        <f t="shared" si="1"/>
        <v>#REF!</v>
      </c>
      <c r="E47" s="29" t="e">
        <f t="shared" si="4"/>
        <v>#REF!</v>
      </c>
      <c r="F47" s="22" t="e">
        <f>#REF!</f>
        <v>#REF!</v>
      </c>
      <c r="G47" s="22" t="e">
        <f>#REF!</f>
        <v>#REF!</v>
      </c>
      <c r="H47" s="22" t="e">
        <f>#REF!</f>
        <v>#REF!</v>
      </c>
      <c r="I47" s="22" t="e">
        <f>#REF!</f>
        <v>#REF!</v>
      </c>
      <c r="J47" s="27" t="e">
        <f>#REF!</f>
        <v>#REF!</v>
      </c>
      <c r="K47" s="27" t="e">
        <f>#REF!</f>
        <v>#REF!</v>
      </c>
      <c r="L47" s="27" t="e">
        <f>#REF!</f>
        <v>#REF!</v>
      </c>
      <c r="M47" s="27" t="e">
        <f>#REF!</f>
        <v>#REF!</v>
      </c>
      <c r="N47" s="29" t="e">
        <f>#REF!</f>
        <v>#REF!</v>
      </c>
      <c r="O47" s="27" t="e">
        <f>#REF!</f>
        <v>#REF!</v>
      </c>
      <c r="P47" s="22" t="e">
        <f>#REF!</f>
        <v>#REF!</v>
      </c>
      <c r="Q47" s="27" t="e">
        <f>#REF!</f>
        <v>#REF!</v>
      </c>
      <c r="R47" s="27" t="e">
        <f>#REF!</f>
        <v>#REF!</v>
      </c>
      <c r="S47" s="27" t="e">
        <f>#REF!</f>
        <v>#REF!</v>
      </c>
      <c r="T47" s="27" t="e">
        <f>#REF!</f>
        <v>#REF!</v>
      </c>
      <c r="U47" s="27" t="e">
        <f>#REF!</f>
        <v>#REF!</v>
      </c>
      <c r="V47" s="27" t="e">
        <f>#REF!</f>
        <v>#REF!</v>
      </c>
      <c r="W47" s="29" t="e">
        <f>#REF!</f>
        <v>#REF!</v>
      </c>
      <c r="X47" s="22" t="e">
        <f>#REF!</f>
        <v>#REF!</v>
      </c>
      <c r="Y47" s="22" t="e">
        <f>#REF!</f>
        <v>#REF!</v>
      </c>
      <c r="Z47" s="27" t="e">
        <f>#REF!</f>
        <v>#REF!</v>
      </c>
      <c r="AA47" s="22" t="e">
        <f>#REF!</f>
        <v>#REF!</v>
      </c>
      <c r="AB47" s="22" t="e">
        <f>#REF!</f>
        <v>#REF!</v>
      </c>
      <c r="AC47" s="22" t="e">
        <f>#REF!</f>
        <v>#REF!</v>
      </c>
      <c r="AD47" s="24"/>
      <c r="AE47" s="24"/>
      <c r="AF47" s="24"/>
      <c r="AG47" s="24"/>
      <c r="AH47" s="24"/>
    </row>
    <row r="48" spans="1:34" x14ac:dyDescent="0.35">
      <c r="A48" t="s">
        <v>20</v>
      </c>
      <c r="B48" s="12" t="e">
        <f>+#REF!</f>
        <v>#REF!</v>
      </c>
      <c r="C48" s="22" t="e">
        <f t="shared" si="3"/>
        <v>#REF!</v>
      </c>
      <c r="D48" s="27" t="e">
        <f t="shared" si="1"/>
        <v>#REF!</v>
      </c>
      <c r="E48" s="29" t="e">
        <f t="shared" si="4"/>
        <v>#REF!</v>
      </c>
      <c r="F48" s="22" t="e">
        <f>#REF!</f>
        <v>#REF!</v>
      </c>
      <c r="G48" s="22" t="e">
        <f>#REF!</f>
        <v>#REF!</v>
      </c>
      <c r="H48" s="22" t="e">
        <f>#REF!</f>
        <v>#REF!</v>
      </c>
      <c r="I48" s="22" t="e">
        <f>#REF!</f>
        <v>#REF!</v>
      </c>
      <c r="J48" s="27" t="e">
        <f>#REF!</f>
        <v>#REF!</v>
      </c>
      <c r="K48" s="27" t="e">
        <f>#REF!</f>
        <v>#REF!</v>
      </c>
      <c r="L48" s="27" t="e">
        <f>#REF!</f>
        <v>#REF!</v>
      </c>
      <c r="M48" s="27" t="e">
        <f>#REF!</f>
        <v>#REF!</v>
      </c>
      <c r="N48" s="29" t="e">
        <f>#REF!</f>
        <v>#REF!</v>
      </c>
      <c r="O48" s="27" t="e">
        <f>#REF!</f>
        <v>#REF!</v>
      </c>
      <c r="P48" s="22" t="e">
        <f>#REF!</f>
        <v>#REF!</v>
      </c>
      <c r="Q48" s="27" t="e">
        <f>#REF!</f>
        <v>#REF!</v>
      </c>
      <c r="R48" s="27" t="e">
        <f>#REF!</f>
        <v>#REF!</v>
      </c>
      <c r="S48" s="27" t="e">
        <f>#REF!</f>
        <v>#REF!</v>
      </c>
      <c r="T48" s="27" t="e">
        <f>#REF!</f>
        <v>#REF!</v>
      </c>
      <c r="U48" s="27" t="e">
        <f>#REF!</f>
        <v>#REF!</v>
      </c>
      <c r="V48" s="27" t="e">
        <f>#REF!</f>
        <v>#REF!</v>
      </c>
      <c r="W48" s="29" t="e">
        <f>#REF!</f>
        <v>#REF!</v>
      </c>
      <c r="X48" s="22" t="e">
        <f>#REF!</f>
        <v>#REF!</v>
      </c>
      <c r="Y48" s="22" t="e">
        <f>#REF!</f>
        <v>#REF!</v>
      </c>
      <c r="Z48" s="27" t="e">
        <f>#REF!</f>
        <v>#REF!</v>
      </c>
      <c r="AA48" s="22" t="e">
        <f>#REF!</f>
        <v>#REF!</v>
      </c>
      <c r="AB48" s="22" t="e">
        <f>#REF!</f>
        <v>#REF!</v>
      </c>
      <c r="AC48" s="22" t="e">
        <f>#REF!</f>
        <v>#REF!</v>
      </c>
      <c r="AD48" s="24"/>
      <c r="AE48" s="24"/>
      <c r="AF48" s="24"/>
      <c r="AG48" s="24"/>
      <c r="AH48" s="24"/>
    </row>
    <row r="49" spans="1:34" x14ac:dyDescent="0.35">
      <c r="A49" t="s">
        <v>21</v>
      </c>
      <c r="B49" s="12" t="e">
        <f>+#REF!</f>
        <v>#REF!</v>
      </c>
      <c r="C49" s="22" t="e">
        <f t="shared" si="3"/>
        <v>#REF!</v>
      </c>
      <c r="D49" s="27" t="e">
        <f t="shared" si="1"/>
        <v>#REF!</v>
      </c>
      <c r="E49" s="29" t="e">
        <f t="shared" si="4"/>
        <v>#REF!</v>
      </c>
      <c r="F49" s="22" t="e">
        <f>#REF!</f>
        <v>#REF!</v>
      </c>
      <c r="G49" s="22" t="e">
        <f>#REF!</f>
        <v>#REF!</v>
      </c>
      <c r="H49" s="22" t="e">
        <f>#REF!</f>
        <v>#REF!</v>
      </c>
      <c r="I49" s="22" t="e">
        <f>#REF!</f>
        <v>#REF!</v>
      </c>
      <c r="J49" s="27" t="e">
        <f>#REF!</f>
        <v>#REF!</v>
      </c>
      <c r="K49" s="27" t="e">
        <f>#REF!</f>
        <v>#REF!</v>
      </c>
      <c r="L49" s="27" t="e">
        <f>#REF!</f>
        <v>#REF!</v>
      </c>
      <c r="M49" s="27" t="e">
        <f>#REF!</f>
        <v>#REF!</v>
      </c>
      <c r="N49" s="29" t="e">
        <f>#REF!</f>
        <v>#REF!</v>
      </c>
      <c r="O49" s="27" t="e">
        <f>#REF!</f>
        <v>#REF!</v>
      </c>
      <c r="P49" s="22" t="e">
        <f>#REF!</f>
        <v>#REF!</v>
      </c>
      <c r="Q49" s="27" t="e">
        <f>#REF!</f>
        <v>#REF!</v>
      </c>
      <c r="R49" s="27" t="e">
        <f>#REF!</f>
        <v>#REF!</v>
      </c>
      <c r="S49" s="27" t="e">
        <f>#REF!</f>
        <v>#REF!</v>
      </c>
      <c r="T49" s="27" t="e">
        <f>#REF!</f>
        <v>#REF!</v>
      </c>
      <c r="U49" s="27" t="e">
        <f>#REF!</f>
        <v>#REF!</v>
      </c>
      <c r="V49" s="27" t="e">
        <f>#REF!</f>
        <v>#REF!</v>
      </c>
      <c r="W49" s="29" t="e">
        <f>#REF!</f>
        <v>#REF!</v>
      </c>
      <c r="X49" s="22" t="e">
        <f>#REF!</f>
        <v>#REF!</v>
      </c>
      <c r="Y49" s="22" t="e">
        <f>#REF!</f>
        <v>#REF!</v>
      </c>
      <c r="Z49" s="27" t="e">
        <f>#REF!</f>
        <v>#REF!</v>
      </c>
      <c r="AA49" s="22" t="e">
        <f>#REF!</f>
        <v>#REF!</v>
      </c>
      <c r="AB49" s="22" t="e">
        <f>#REF!</f>
        <v>#REF!</v>
      </c>
      <c r="AC49" s="22" t="e">
        <f>#REF!</f>
        <v>#REF!</v>
      </c>
      <c r="AD49" s="24"/>
      <c r="AE49" s="24"/>
      <c r="AF49" s="24"/>
      <c r="AG49" s="24"/>
      <c r="AH49" s="24"/>
    </row>
    <row r="50" spans="1:34" x14ac:dyDescent="0.35">
      <c r="A50" t="s">
        <v>22</v>
      </c>
      <c r="B50" s="12" t="e">
        <f>+#REF!</f>
        <v>#REF!</v>
      </c>
      <c r="C50" s="22" t="e">
        <f t="shared" si="3"/>
        <v>#REF!</v>
      </c>
      <c r="D50" s="27" t="e">
        <f t="shared" si="1"/>
        <v>#REF!</v>
      </c>
      <c r="E50" s="29" t="e">
        <f t="shared" si="4"/>
        <v>#REF!</v>
      </c>
      <c r="F50" s="22" t="e">
        <f>#REF!</f>
        <v>#REF!</v>
      </c>
      <c r="G50" s="22" t="e">
        <f>#REF!</f>
        <v>#REF!</v>
      </c>
      <c r="H50" s="22" t="e">
        <f>#REF!</f>
        <v>#REF!</v>
      </c>
      <c r="I50" s="22" t="e">
        <f>#REF!</f>
        <v>#REF!</v>
      </c>
      <c r="J50" s="27" t="e">
        <f>#REF!</f>
        <v>#REF!</v>
      </c>
      <c r="K50" s="27" t="e">
        <f>#REF!</f>
        <v>#REF!</v>
      </c>
      <c r="L50" s="27" t="e">
        <f>#REF!</f>
        <v>#REF!</v>
      </c>
      <c r="M50" s="27" t="e">
        <f>#REF!</f>
        <v>#REF!</v>
      </c>
      <c r="N50" s="29" t="e">
        <f>#REF!</f>
        <v>#REF!</v>
      </c>
      <c r="O50" s="27" t="e">
        <f>#REF!</f>
        <v>#REF!</v>
      </c>
      <c r="P50" s="22" t="e">
        <f>#REF!</f>
        <v>#REF!</v>
      </c>
      <c r="Q50" s="27" t="e">
        <f>#REF!</f>
        <v>#REF!</v>
      </c>
      <c r="R50" s="27" t="e">
        <f>#REF!</f>
        <v>#REF!</v>
      </c>
      <c r="S50" s="27" t="e">
        <f>#REF!</f>
        <v>#REF!</v>
      </c>
      <c r="T50" s="27" t="e">
        <f>#REF!</f>
        <v>#REF!</v>
      </c>
      <c r="U50" s="27" t="e">
        <f>#REF!</f>
        <v>#REF!</v>
      </c>
      <c r="V50" s="27" t="e">
        <f>#REF!</f>
        <v>#REF!</v>
      </c>
      <c r="W50" s="29" t="e">
        <f>#REF!</f>
        <v>#REF!</v>
      </c>
      <c r="X50" s="22" t="e">
        <f>#REF!</f>
        <v>#REF!</v>
      </c>
      <c r="Y50" s="22" t="e">
        <f>#REF!</f>
        <v>#REF!</v>
      </c>
      <c r="Z50" s="27" t="e">
        <f>#REF!</f>
        <v>#REF!</v>
      </c>
      <c r="AA50" s="22" t="e">
        <f>#REF!</f>
        <v>#REF!</v>
      </c>
      <c r="AB50" s="22" t="e">
        <f>#REF!</f>
        <v>#REF!</v>
      </c>
      <c r="AC50" s="22" t="e">
        <f>#REF!</f>
        <v>#REF!</v>
      </c>
      <c r="AD50" s="24"/>
      <c r="AE50" s="24"/>
      <c r="AF50" s="24"/>
      <c r="AG50" s="24"/>
      <c r="AH50" s="24"/>
    </row>
    <row r="51" spans="1:34" x14ac:dyDescent="0.35">
      <c r="A51" t="s">
        <v>23</v>
      </c>
      <c r="B51" s="12" t="e">
        <f>+#REF!</f>
        <v>#REF!</v>
      </c>
      <c r="C51" s="22" t="e">
        <f t="shared" si="3"/>
        <v>#REF!</v>
      </c>
      <c r="D51" s="27" t="e">
        <f t="shared" si="1"/>
        <v>#REF!</v>
      </c>
      <c r="E51" s="29" t="e">
        <f t="shared" si="4"/>
        <v>#REF!</v>
      </c>
      <c r="F51" s="22" t="e">
        <f>#REF!</f>
        <v>#REF!</v>
      </c>
      <c r="G51" s="22" t="e">
        <f>#REF!</f>
        <v>#REF!</v>
      </c>
      <c r="H51" s="22" t="e">
        <f>#REF!</f>
        <v>#REF!</v>
      </c>
      <c r="I51" s="22" t="e">
        <f>#REF!</f>
        <v>#REF!</v>
      </c>
      <c r="J51" s="27" t="e">
        <f>#REF!</f>
        <v>#REF!</v>
      </c>
      <c r="K51" s="27" t="e">
        <f>#REF!</f>
        <v>#REF!</v>
      </c>
      <c r="L51" s="27" t="e">
        <f>#REF!</f>
        <v>#REF!</v>
      </c>
      <c r="M51" s="27" t="e">
        <f>#REF!</f>
        <v>#REF!</v>
      </c>
      <c r="N51" s="29" t="e">
        <f>#REF!</f>
        <v>#REF!</v>
      </c>
      <c r="O51" s="27" t="e">
        <f>#REF!</f>
        <v>#REF!</v>
      </c>
      <c r="P51" s="22" t="e">
        <f>#REF!</f>
        <v>#REF!</v>
      </c>
      <c r="Q51" s="27" t="e">
        <f>#REF!</f>
        <v>#REF!</v>
      </c>
      <c r="R51" s="27" t="e">
        <f>#REF!</f>
        <v>#REF!</v>
      </c>
      <c r="S51" s="27" t="e">
        <f>#REF!</f>
        <v>#REF!</v>
      </c>
      <c r="T51" s="27" t="e">
        <f>#REF!</f>
        <v>#REF!</v>
      </c>
      <c r="U51" s="27" t="e">
        <f>#REF!</f>
        <v>#REF!</v>
      </c>
      <c r="V51" s="27" t="e">
        <f>#REF!</f>
        <v>#REF!</v>
      </c>
      <c r="W51" s="29" t="e">
        <f>#REF!</f>
        <v>#REF!</v>
      </c>
      <c r="X51" s="22" t="e">
        <f>#REF!</f>
        <v>#REF!</v>
      </c>
      <c r="Y51" s="22" t="e">
        <f>#REF!</f>
        <v>#REF!</v>
      </c>
      <c r="Z51" s="27" t="e">
        <f>#REF!</f>
        <v>#REF!</v>
      </c>
      <c r="AA51" s="22" t="e">
        <f>#REF!</f>
        <v>#REF!</v>
      </c>
      <c r="AB51" s="22" t="e">
        <f>#REF!</f>
        <v>#REF!</v>
      </c>
      <c r="AC51" s="22" t="e">
        <f>#REF!</f>
        <v>#REF!</v>
      </c>
      <c r="AD51" s="24"/>
      <c r="AE51" s="24"/>
      <c r="AF51" s="24"/>
      <c r="AG51" s="24"/>
      <c r="AH51" s="24"/>
    </row>
    <row r="52" spans="1:34" x14ac:dyDescent="0.35">
      <c r="A52" t="s">
        <v>24</v>
      </c>
      <c r="B52" s="12" t="e">
        <f>+#REF!</f>
        <v>#REF!</v>
      </c>
      <c r="C52" s="22" t="e">
        <f t="shared" si="3"/>
        <v>#REF!</v>
      </c>
      <c r="D52" s="27" t="e">
        <f t="shared" si="1"/>
        <v>#REF!</v>
      </c>
      <c r="E52" s="29" t="e">
        <f t="shared" si="4"/>
        <v>#REF!</v>
      </c>
      <c r="F52" s="22" t="e">
        <f>#REF!</f>
        <v>#REF!</v>
      </c>
      <c r="G52" s="22" t="e">
        <f>#REF!</f>
        <v>#REF!</v>
      </c>
      <c r="H52" s="22" t="e">
        <f>#REF!</f>
        <v>#REF!</v>
      </c>
      <c r="I52" s="22" t="e">
        <f>#REF!</f>
        <v>#REF!</v>
      </c>
      <c r="J52" s="27" t="e">
        <f>#REF!</f>
        <v>#REF!</v>
      </c>
      <c r="K52" s="27" t="e">
        <f>#REF!</f>
        <v>#REF!</v>
      </c>
      <c r="L52" s="27" t="e">
        <f>#REF!</f>
        <v>#REF!</v>
      </c>
      <c r="M52" s="27" t="e">
        <f>#REF!</f>
        <v>#REF!</v>
      </c>
      <c r="N52" s="29" t="e">
        <f>#REF!</f>
        <v>#REF!</v>
      </c>
      <c r="O52" s="27" t="e">
        <f>#REF!</f>
        <v>#REF!</v>
      </c>
      <c r="P52" s="22" t="e">
        <f>#REF!</f>
        <v>#REF!</v>
      </c>
      <c r="Q52" s="27" t="e">
        <f>#REF!</f>
        <v>#REF!</v>
      </c>
      <c r="R52" s="27" t="e">
        <f>#REF!</f>
        <v>#REF!</v>
      </c>
      <c r="S52" s="27" t="e">
        <f>#REF!</f>
        <v>#REF!</v>
      </c>
      <c r="T52" s="27" t="e">
        <f>#REF!</f>
        <v>#REF!</v>
      </c>
      <c r="U52" s="27" t="e">
        <f>#REF!</f>
        <v>#REF!</v>
      </c>
      <c r="V52" s="27" t="e">
        <f>#REF!</f>
        <v>#REF!</v>
      </c>
      <c r="W52" s="29" t="e">
        <f>#REF!</f>
        <v>#REF!</v>
      </c>
      <c r="X52" s="22" t="e">
        <f>#REF!</f>
        <v>#REF!</v>
      </c>
      <c r="Y52" s="22" t="e">
        <f>#REF!</f>
        <v>#REF!</v>
      </c>
      <c r="Z52" s="27" t="e">
        <f>#REF!</f>
        <v>#REF!</v>
      </c>
      <c r="AA52" s="22" t="e">
        <f>#REF!</f>
        <v>#REF!</v>
      </c>
      <c r="AB52" s="22" t="e">
        <f>#REF!</f>
        <v>#REF!</v>
      </c>
      <c r="AC52" s="22" t="e">
        <f>#REF!</f>
        <v>#REF!</v>
      </c>
      <c r="AD52" s="24"/>
      <c r="AE52" s="24"/>
      <c r="AF52" s="24"/>
      <c r="AG52" s="24"/>
      <c r="AH52" s="24"/>
    </row>
    <row r="53" spans="1:34" x14ac:dyDescent="0.35">
      <c r="A53" t="s">
        <v>25</v>
      </c>
      <c r="B53" s="12" t="e">
        <f>+#REF!</f>
        <v>#REF!</v>
      </c>
      <c r="C53" s="22" t="e">
        <f t="shared" si="3"/>
        <v>#REF!</v>
      </c>
      <c r="D53" s="27" t="e">
        <f t="shared" si="1"/>
        <v>#REF!</v>
      </c>
      <c r="E53" s="29" t="e">
        <f t="shared" si="4"/>
        <v>#REF!</v>
      </c>
      <c r="F53" s="22" t="e">
        <f>#REF!</f>
        <v>#REF!</v>
      </c>
      <c r="G53" s="22" t="e">
        <f>#REF!</f>
        <v>#REF!</v>
      </c>
      <c r="H53" s="22" t="e">
        <f>#REF!</f>
        <v>#REF!</v>
      </c>
      <c r="I53" s="22" t="e">
        <f>#REF!</f>
        <v>#REF!</v>
      </c>
      <c r="J53" s="27" t="e">
        <f>#REF!</f>
        <v>#REF!</v>
      </c>
      <c r="K53" s="27" t="e">
        <f>#REF!</f>
        <v>#REF!</v>
      </c>
      <c r="L53" s="27" t="e">
        <f>#REF!</f>
        <v>#REF!</v>
      </c>
      <c r="M53" s="27" t="e">
        <f>#REF!</f>
        <v>#REF!</v>
      </c>
      <c r="N53" s="29" t="e">
        <f>#REF!</f>
        <v>#REF!</v>
      </c>
      <c r="O53" s="27" t="e">
        <f>#REF!</f>
        <v>#REF!</v>
      </c>
      <c r="P53" s="22" t="e">
        <f>#REF!</f>
        <v>#REF!</v>
      </c>
      <c r="Q53" s="27" t="e">
        <f>#REF!</f>
        <v>#REF!</v>
      </c>
      <c r="R53" s="27" t="e">
        <f>#REF!</f>
        <v>#REF!</v>
      </c>
      <c r="S53" s="27" t="e">
        <f>#REF!</f>
        <v>#REF!</v>
      </c>
      <c r="T53" s="27" t="e">
        <f>#REF!</f>
        <v>#REF!</v>
      </c>
      <c r="U53" s="27" t="e">
        <f>#REF!</f>
        <v>#REF!</v>
      </c>
      <c r="V53" s="27" t="e">
        <f>#REF!</f>
        <v>#REF!</v>
      </c>
      <c r="W53" s="29" t="e">
        <f>#REF!</f>
        <v>#REF!</v>
      </c>
      <c r="X53" s="22" t="e">
        <f>#REF!</f>
        <v>#REF!</v>
      </c>
      <c r="Y53" s="22" t="e">
        <f>#REF!</f>
        <v>#REF!</v>
      </c>
      <c r="Z53" s="27" t="e">
        <f>#REF!</f>
        <v>#REF!</v>
      </c>
      <c r="AA53" s="22" t="e">
        <f>#REF!</f>
        <v>#REF!</v>
      </c>
      <c r="AB53" s="22" t="e">
        <f>#REF!</f>
        <v>#REF!</v>
      </c>
      <c r="AC53" s="22" t="e">
        <f>#REF!</f>
        <v>#REF!</v>
      </c>
      <c r="AD53" s="24"/>
      <c r="AE53" s="24"/>
      <c r="AF53" s="24"/>
      <c r="AG53" s="24"/>
      <c r="AH53" s="24"/>
    </row>
    <row r="54" spans="1:34" x14ac:dyDescent="0.35">
      <c r="A54" t="s">
        <v>26</v>
      </c>
      <c r="B54" s="12" t="e">
        <f>+#REF!</f>
        <v>#REF!</v>
      </c>
      <c r="C54" s="22" t="e">
        <f t="shared" si="3"/>
        <v>#REF!</v>
      </c>
      <c r="D54" s="27" t="e">
        <f t="shared" si="1"/>
        <v>#REF!</v>
      </c>
      <c r="E54" s="29" t="e">
        <f t="shared" si="4"/>
        <v>#REF!</v>
      </c>
      <c r="F54" s="22" t="e">
        <f>#REF!</f>
        <v>#REF!</v>
      </c>
      <c r="G54" s="22" t="e">
        <f>#REF!</f>
        <v>#REF!</v>
      </c>
      <c r="H54" s="22" t="e">
        <f>#REF!</f>
        <v>#REF!</v>
      </c>
      <c r="I54" s="22" t="e">
        <f>#REF!</f>
        <v>#REF!</v>
      </c>
      <c r="J54" s="27" t="e">
        <f>#REF!</f>
        <v>#REF!</v>
      </c>
      <c r="K54" s="27" t="e">
        <f>#REF!</f>
        <v>#REF!</v>
      </c>
      <c r="L54" s="27" t="e">
        <f>#REF!</f>
        <v>#REF!</v>
      </c>
      <c r="M54" s="27" t="e">
        <f>#REF!</f>
        <v>#REF!</v>
      </c>
      <c r="N54" s="29" t="e">
        <f>#REF!</f>
        <v>#REF!</v>
      </c>
      <c r="O54" s="27" t="e">
        <f>#REF!</f>
        <v>#REF!</v>
      </c>
      <c r="P54" s="22" t="e">
        <f>#REF!</f>
        <v>#REF!</v>
      </c>
      <c r="Q54" s="27" t="e">
        <f>#REF!</f>
        <v>#REF!</v>
      </c>
      <c r="R54" s="27" t="e">
        <f>#REF!</f>
        <v>#REF!</v>
      </c>
      <c r="S54" s="27" t="e">
        <f>#REF!</f>
        <v>#REF!</v>
      </c>
      <c r="T54" s="27" t="e">
        <f>#REF!</f>
        <v>#REF!</v>
      </c>
      <c r="U54" s="27" t="e">
        <f>#REF!</f>
        <v>#REF!</v>
      </c>
      <c r="V54" s="27" t="e">
        <f>#REF!</f>
        <v>#REF!</v>
      </c>
      <c r="W54" s="29" t="e">
        <f>#REF!</f>
        <v>#REF!</v>
      </c>
      <c r="X54" s="22" t="e">
        <f>#REF!</f>
        <v>#REF!</v>
      </c>
      <c r="Y54" s="22" t="e">
        <f>#REF!</f>
        <v>#REF!</v>
      </c>
      <c r="Z54" s="27" t="e">
        <f>#REF!</f>
        <v>#REF!</v>
      </c>
      <c r="AA54" s="22" t="e">
        <f>#REF!</f>
        <v>#REF!</v>
      </c>
      <c r="AB54" s="22" t="e">
        <f>#REF!</f>
        <v>#REF!</v>
      </c>
      <c r="AC54" s="22" t="e">
        <f>#REF!</f>
        <v>#REF!</v>
      </c>
      <c r="AD54" s="24"/>
      <c r="AE54" s="24"/>
      <c r="AF54" s="24"/>
      <c r="AG54" s="24"/>
      <c r="AH54" s="24"/>
    </row>
    <row r="55" spans="1:34" x14ac:dyDescent="0.35">
      <c r="A55" t="s">
        <v>27</v>
      </c>
      <c r="B55" s="12" t="e">
        <f>+#REF!</f>
        <v>#REF!</v>
      </c>
      <c r="C55" s="22" t="e">
        <f t="shared" si="3"/>
        <v>#REF!</v>
      </c>
      <c r="D55" s="27" t="e">
        <f t="shared" si="1"/>
        <v>#REF!</v>
      </c>
      <c r="E55" s="29" t="e">
        <f t="shared" si="4"/>
        <v>#REF!</v>
      </c>
      <c r="F55" s="22" t="e">
        <f>#REF!</f>
        <v>#REF!</v>
      </c>
      <c r="G55" s="22" t="e">
        <f>#REF!</f>
        <v>#REF!</v>
      </c>
      <c r="H55" s="22" t="e">
        <f>#REF!</f>
        <v>#REF!</v>
      </c>
      <c r="I55" s="22" t="e">
        <f>#REF!</f>
        <v>#REF!</v>
      </c>
      <c r="J55" s="27" t="e">
        <f>#REF!</f>
        <v>#REF!</v>
      </c>
      <c r="K55" s="27" t="e">
        <f>#REF!</f>
        <v>#REF!</v>
      </c>
      <c r="L55" s="27" t="e">
        <f>#REF!</f>
        <v>#REF!</v>
      </c>
      <c r="M55" s="27" t="e">
        <f>#REF!</f>
        <v>#REF!</v>
      </c>
      <c r="N55" s="29" t="e">
        <f>#REF!</f>
        <v>#REF!</v>
      </c>
      <c r="O55" s="27" t="e">
        <f>#REF!</f>
        <v>#REF!</v>
      </c>
      <c r="P55" s="22" t="e">
        <f>#REF!</f>
        <v>#REF!</v>
      </c>
      <c r="Q55" s="27" t="e">
        <f>#REF!</f>
        <v>#REF!</v>
      </c>
      <c r="R55" s="27" t="e">
        <f>#REF!</f>
        <v>#REF!</v>
      </c>
      <c r="S55" s="27" t="e">
        <f>#REF!</f>
        <v>#REF!</v>
      </c>
      <c r="T55" s="27" t="e">
        <f>#REF!</f>
        <v>#REF!</v>
      </c>
      <c r="U55" s="27" t="e">
        <f>#REF!</f>
        <v>#REF!</v>
      </c>
      <c r="V55" s="27" t="e">
        <f>#REF!</f>
        <v>#REF!</v>
      </c>
      <c r="W55" s="29" t="e">
        <f>#REF!</f>
        <v>#REF!</v>
      </c>
      <c r="X55" s="22" t="e">
        <f>#REF!</f>
        <v>#REF!</v>
      </c>
      <c r="Y55" s="22" t="e">
        <f>#REF!</f>
        <v>#REF!</v>
      </c>
      <c r="Z55" s="27" t="e">
        <f>#REF!</f>
        <v>#REF!</v>
      </c>
      <c r="AA55" s="22" t="e">
        <f>#REF!</f>
        <v>#REF!</v>
      </c>
      <c r="AB55" s="22" t="e">
        <f>#REF!</f>
        <v>#REF!</v>
      </c>
      <c r="AC55" s="22" t="e">
        <f>#REF!</f>
        <v>#REF!</v>
      </c>
      <c r="AD55" s="24"/>
      <c r="AE55" s="24"/>
      <c r="AF55" s="24"/>
      <c r="AG55" s="24"/>
      <c r="AH55" s="24"/>
    </row>
    <row r="56" spans="1:34" x14ac:dyDescent="0.35">
      <c r="A56" t="s">
        <v>28</v>
      </c>
      <c r="B56" s="12" t="e">
        <f>+#REF!</f>
        <v>#REF!</v>
      </c>
      <c r="C56" s="22" t="e">
        <f t="shared" si="3"/>
        <v>#REF!</v>
      </c>
      <c r="D56" s="27" t="e">
        <f t="shared" si="1"/>
        <v>#REF!</v>
      </c>
      <c r="E56" s="29" t="e">
        <f t="shared" si="4"/>
        <v>#REF!</v>
      </c>
      <c r="F56" s="22" t="e">
        <f>#REF!</f>
        <v>#REF!</v>
      </c>
      <c r="G56" s="22" t="e">
        <f>#REF!</f>
        <v>#REF!</v>
      </c>
      <c r="H56" s="22" t="e">
        <f>#REF!</f>
        <v>#REF!</v>
      </c>
      <c r="I56" s="22" t="e">
        <f>#REF!</f>
        <v>#REF!</v>
      </c>
      <c r="J56" s="27" t="e">
        <f>#REF!</f>
        <v>#REF!</v>
      </c>
      <c r="K56" s="27" t="e">
        <f>#REF!</f>
        <v>#REF!</v>
      </c>
      <c r="L56" s="27" t="e">
        <f>#REF!</f>
        <v>#REF!</v>
      </c>
      <c r="M56" s="27" t="e">
        <f>#REF!</f>
        <v>#REF!</v>
      </c>
      <c r="N56" s="29" t="e">
        <f>#REF!</f>
        <v>#REF!</v>
      </c>
      <c r="O56" s="27" t="e">
        <f>#REF!</f>
        <v>#REF!</v>
      </c>
      <c r="P56" s="22" t="e">
        <f>#REF!</f>
        <v>#REF!</v>
      </c>
      <c r="Q56" s="27" t="e">
        <f>#REF!</f>
        <v>#REF!</v>
      </c>
      <c r="R56" s="27" t="e">
        <f>#REF!</f>
        <v>#REF!</v>
      </c>
      <c r="S56" s="27" t="e">
        <f>#REF!</f>
        <v>#REF!</v>
      </c>
      <c r="T56" s="27" t="e">
        <f>#REF!</f>
        <v>#REF!</v>
      </c>
      <c r="U56" s="27" t="e">
        <f>#REF!</f>
        <v>#REF!</v>
      </c>
      <c r="V56" s="27" t="e">
        <f>#REF!</f>
        <v>#REF!</v>
      </c>
      <c r="W56" s="29" t="e">
        <f>#REF!</f>
        <v>#REF!</v>
      </c>
      <c r="X56" s="22" t="e">
        <f>#REF!</f>
        <v>#REF!</v>
      </c>
      <c r="Y56" s="22" t="e">
        <f>#REF!</f>
        <v>#REF!</v>
      </c>
      <c r="Z56" s="27" t="e">
        <f>#REF!</f>
        <v>#REF!</v>
      </c>
      <c r="AA56" s="22" t="e">
        <f>#REF!</f>
        <v>#REF!</v>
      </c>
      <c r="AB56" s="22" t="e">
        <f>#REF!</f>
        <v>#REF!</v>
      </c>
      <c r="AC56" s="22" t="e">
        <f>#REF!</f>
        <v>#REF!</v>
      </c>
      <c r="AD56" s="24"/>
      <c r="AE56" s="24"/>
      <c r="AF56" s="24"/>
      <c r="AG56" s="24"/>
      <c r="AH56" s="24"/>
    </row>
    <row r="57" spans="1:34" x14ac:dyDescent="0.35">
      <c r="A57" t="s">
        <v>29</v>
      </c>
      <c r="B57" s="12" t="e">
        <f>+#REF!</f>
        <v>#REF!</v>
      </c>
      <c r="C57" s="22" t="e">
        <f t="shared" si="3"/>
        <v>#REF!</v>
      </c>
      <c r="D57" s="27" t="e">
        <f t="shared" si="1"/>
        <v>#REF!</v>
      </c>
      <c r="E57" s="29" t="e">
        <f t="shared" si="4"/>
        <v>#REF!</v>
      </c>
      <c r="F57" s="22" t="e">
        <f>#REF!</f>
        <v>#REF!</v>
      </c>
      <c r="G57" s="22" t="e">
        <f>#REF!</f>
        <v>#REF!</v>
      </c>
      <c r="H57" s="22" t="e">
        <f>#REF!</f>
        <v>#REF!</v>
      </c>
      <c r="I57" s="22" t="e">
        <f>#REF!</f>
        <v>#REF!</v>
      </c>
      <c r="J57" s="27" t="e">
        <f>#REF!</f>
        <v>#REF!</v>
      </c>
      <c r="K57" s="27" t="e">
        <f>#REF!</f>
        <v>#REF!</v>
      </c>
      <c r="L57" s="27" t="e">
        <f>#REF!</f>
        <v>#REF!</v>
      </c>
      <c r="M57" s="27" t="e">
        <f>#REF!</f>
        <v>#REF!</v>
      </c>
      <c r="N57" s="29" t="e">
        <f>#REF!</f>
        <v>#REF!</v>
      </c>
      <c r="O57" s="27" t="e">
        <f>#REF!</f>
        <v>#REF!</v>
      </c>
      <c r="P57" s="22" t="e">
        <f>#REF!</f>
        <v>#REF!</v>
      </c>
      <c r="Q57" s="27" t="e">
        <f>#REF!</f>
        <v>#REF!</v>
      </c>
      <c r="R57" s="27" t="e">
        <f>#REF!</f>
        <v>#REF!</v>
      </c>
      <c r="S57" s="27" t="e">
        <f>#REF!</f>
        <v>#REF!</v>
      </c>
      <c r="T57" s="27" t="e">
        <f>#REF!</f>
        <v>#REF!</v>
      </c>
      <c r="U57" s="27" t="e">
        <f>#REF!</f>
        <v>#REF!</v>
      </c>
      <c r="V57" s="27" t="e">
        <f>#REF!</f>
        <v>#REF!</v>
      </c>
      <c r="W57" s="29" t="e">
        <f>#REF!</f>
        <v>#REF!</v>
      </c>
      <c r="X57" s="22" t="e">
        <f>#REF!</f>
        <v>#REF!</v>
      </c>
      <c r="Y57" s="22" t="e">
        <f>#REF!</f>
        <v>#REF!</v>
      </c>
      <c r="Z57" s="27" t="e">
        <f>#REF!</f>
        <v>#REF!</v>
      </c>
      <c r="AA57" s="22" t="e">
        <f>#REF!</f>
        <v>#REF!</v>
      </c>
      <c r="AB57" s="22" t="e">
        <f>#REF!</f>
        <v>#REF!</v>
      </c>
      <c r="AC57" s="22" t="e">
        <f>#REF!</f>
        <v>#REF!</v>
      </c>
      <c r="AD57" s="24"/>
      <c r="AE57" s="24"/>
      <c r="AF57" s="24"/>
      <c r="AG57" s="24"/>
      <c r="AH57" s="24"/>
    </row>
    <row r="58" spans="1:34" x14ac:dyDescent="0.35">
      <c r="A58" t="s">
        <v>30</v>
      </c>
      <c r="B58" s="12" t="e">
        <f>+#REF!</f>
        <v>#REF!</v>
      </c>
      <c r="C58" s="22" t="e">
        <f t="shared" si="3"/>
        <v>#REF!</v>
      </c>
      <c r="D58" s="27" t="e">
        <f t="shared" si="1"/>
        <v>#REF!</v>
      </c>
      <c r="E58" s="29" t="e">
        <f t="shared" si="4"/>
        <v>#REF!</v>
      </c>
      <c r="F58" s="22" t="e">
        <f>#REF!</f>
        <v>#REF!</v>
      </c>
      <c r="G58" s="22" t="e">
        <f>#REF!</f>
        <v>#REF!</v>
      </c>
      <c r="H58" s="22" t="e">
        <f>#REF!</f>
        <v>#REF!</v>
      </c>
      <c r="I58" s="22" t="e">
        <f>#REF!</f>
        <v>#REF!</v>
      </c>
      <c r="J58" s="27" t="e">
        <f>#REF!</f>
        <v>#REF!</v>
      </c>
      <c r="K58" s="27" t="e">
        <f>#REF!</f>
        <v>#REF!</v>
      </c>
      <c r="L58" s="27" t="e">
        <f>#REF!</f>
        <v>#REF!</v>
      </c>
      <c r="M58" s="27" t="e">
        <f>#REF!</f>
        <v>#REF!</v>
      </c>
      <c r="N58" s="29" t="e">
        <f>#REF!</f>
        <v>#REF!</v>
      </c>
      <c r="O58" s="27" t="e">
        <f>#REF!</f>
        <v>#REF!</v>
      </c>
      <c r="P58" s="22" t="e">
        <f>#REF!</f>
        <v>#REF!</v>
      </c>
      <c r="Q58" s="27" t="e">
        <f>#REF!</f>
        <v>#REF!</v>
      </c>
      <c r="R58" s="27" t="e">
        <f>#REF!</f>
        <v>#REF!</v>
      </c>
      <c r="S58" s="27" t="e">
        <f>#REF!</f>
        <v>#REF!</v>
      </c>
      <c r="T58" s="27" t="e">
        <f>#REF!</f>
        <v>#REF!</v>
      </c>
      <c r="U58" s="27" t="e">
        <f>#REF!</f>
        <v>#REF!</v>
      </c>
      <c r="V58" s="27" t="e">
        <f>#REF!</f>
        <v>#REF!</v>
      </c>
      <c r="W58" s="29" t="e">
        <f>#REF!</f>
        <v>#REF!</v>
      </c>
      <c r="X58" s="22" t="e">
        <f>#REF!</f>
        <v>#REF!</v>
      </c>
      <c r="Y58" s="22" t="e">
        <f>#REF!</f>
        <v>#REF!</v>
      </c>
      <c r="Z58" s="27" t="e">
        <f>#REF!</f>
        <v>#REF!</v>
      </c>
      <c r="AA58" s="22" t="e">
        <f>#REF!</f>
        <v>#REF!</v>
      </c>
      <c r="AB58" s="22" t="e">
        <f>#REF!</f>
        <v>#REF!</v>
      </c>
      <c r="AC58" s="22" t="e">
        <f>#REF!</f>
        <v>#REF!</v>
      </c>
      <c r="AD58" s="24"/>
      <c r="AE58" s="24"/>
      <c r="AF58" s="24"/>
      <c r="AG58" s="24"/>
      <c r="AH58" s="24"/>
    </row>
    <row r="59" spans="1:34" x14ac:dyDescent="0.35">
      <c r="A59" t="s">
        <v>31</v>
      </c>
      <c r="B59" s="12" t="e">
        <f>+#REF!</f>
        <v>#REF!</v>
      </c>
      <c r="C59" s="22" t="e">
        <f t="shared" si="3"/>
        <v>#REF!</v>
      </c>
      <c r="D59" s="27" t="e">
        <f t="shared" si="1"/>
        <v>#REF!</v>
      </c>
      <c r="E59" s="29" t="e">
        <f t="shared" si="4"/>
        <v>#REF!</v>
      </c>
      <c r="F59" s="22" t="e">
        <f>#REF!</f>
        <v>#REF!</v>
      </c>
      <c r="G59" s="22" t="e">
        <f>#REF!</f>
        <v>#REF!</v>
      </c>
      <c r="H59" s="22" t="e">
        <f>#REF!</f>
        <v>#REF!</v>
      </c>
      <c r="I59" s="22" t="e">
        <f>#REF!</f>
        <v>#REF!</v>
      </c>
      <c r="J59" s="27" t="e">
        <f>#REF!</f>
        <v>#REF!</v>
      </c>
      <c r="K59" s="27" t="e">
        <f>#REF!</f>
        <v>#REF!</v>
      </c>
      <c r="L59" s="27" t="e">
        <f>#REF!</f>
        <v>#REF!</v>
      </c>
      <c r="M59" s="27" t="e">
        <f>#REF!</f>
        <v>#REF!</v>
      </c>
      <c r="N59" s="29" t="e">
        <f>#REF!</f>
        <v>#REF!</v>
      </c>
      <c r="O59" s="27" t="e">
        <f>#REF!</f>
        <v>#REF!</v>
      </c>
      <c r="P59" s="22" t="e">
        <f>#REF!</f>
        <v>#REF!</v>
      </c>
      <c r="Q59" s="27" t="e">
        <f>#REF!</f>
        <v>#REF!</v>
      </c>
      <c r="R59" s="27" t="e">
        <f>#REF!</f>
        <v>#REF!</v>
      </c>
      <c r="S59" s="27" t="e">
        <f>#REF!</f>
        <v>#REF!</v>
      </c>
      <c r="T59" s="27" t="e">
        <f>#REF!</f>
        <v>#REF!</v>
      </c>
      <c r="U59" s="27" t="e">
        <f>#REF!</f>
        <v>#REF!</v>
      </c>
      <c r="V59" s="27" t="e">
        <f>#REF!</f>
        <v>#REF!</v>
      </c>
      <c r="W59" s="29" t="e">
        <f>#REF!</f>
        <v>#REF!</v>
      </c>
      <c r="X59" s="22" t="e">
        <f>#REF!</f>
        <v>#REF!</v>
      </c>
      <c r="Y59" s="22" t="e">
        <f>#REF!</f>
        <v>#REF!</v>
      </c>
      <c r="Z59" s="27" t="e">
        <f>#REF!</f>
        <v>#REF!</v>
      </c>
      <c r="AA59" s="22" t="e">
        <f>#REF!</f>
        <v>#REF!</v>
      </c>
      <c r="AB59" s="22" t="e">
        <f>#REF!</f>
        <v>#REF!</v>
      </c>
      <c r="AC59" s="22" t="e">
        <f>#REF!</f>
        <v>#REF!</v>
      </c>
      <c r="AD59" s="24"/>
      <c r="AE59" s="24"/>
      <c r="AF59" s="24"/>
      <c r="AG59" s="24"/>
      <c r="AH59" s="24"/>
    </row>
    <row r="60" spans="1:34" x14ac:dyDescent="0.35">
      <c r="A60" t="s">
        <v>32</v>
      </c>
      <c r="B60" s="12" t="e">
        <f>+#REF!</f>
        <v>#REF!</v>
      </c>
      <c r="C60" s="22" t="e">
        <f t="shared" si="3"/>
        <v>#REF!</v>
      </c>
      <c r="D60" s="27" t="e">
        <f t="shared" si="1"/>
        <v>#REF!</v>
      </c>
      <c r="E60" s="29" t="e">
        <f t="shared" si="4"/>
        <v>#REF!</v>
      </c>
      <c r="F60" s="22" t="e">
        <f>#REF!</f>
        <v>#REF!</v>
      </c>
      <c r="G60" s="22" t="e">
        <f>#REF!</f>
        <v>#REF!</v>
      </c>
      <c r="H60" s="22" t="e">
        <f>#REF!</f>
        <v>#REF!</v>
      </c>
      <c r="I60" s="22" t="e">
        <f>#REF!</f>
        <v>#REF!</v>
      </c>
      <c r="J60" s="27" t="e">
        <f>#REF!</f>
        <v>#REF!</v>
      </c>
      <c r="K60" s="27" t="e">
        <f>#REF!</f>
        <v>#REF!</v>
      </c>
      <c r="L60" s="27" t="e">
        <f>#REF!</f>
        <v>#REF!</v>
      </c>
      <c r="M60" s="27" t="e">
        <f>#REF!</f>
        <v>#REF!</v>
      </c>
      <c r="N60" s="29" t="e">
        <f>#REF!</f>
        <v>#REF!</v>
      </c>
      <c r="O60" s="27" t="e">
        <f>#REF!</f>
        <v>#REF!</v>
      </c>
      <c r="P60" s="22" t="e">
        <f>#REF!</f>
        <v>#REF!</v>
      </c>
      <c r="Q60" s="27" t="e">
        <f>#REF!</f>
        <v>#REF!</v>
      </c>
      <c r="R60" s="27" t="e">
        <f>#REF!</f>
        <v>#REF!</v>
      </c>
      <c r="S60" s="27" t="e">
        <f>#REF!</f>
        <v>#REF!</v>
      </c>
      <c r="T60" s="27" t="e">
        <f>#REF!</f>
        <v>#REF!</v>
      </c>
      <c r="U60" s="27" t="e">
        <f>#REF!</f>
        <v>#REF!</v>
      </c>
      <c r="V60" s="27" t="e">
        <f>#REF!</f>
        <v>#REF!</v>
      </c>
      <c r="W60" s="29" t="e">
        <f>#REF!</f>
        <v>#REF!</v>
      </c>
      <c r="X60" s="22" t="e">
        <f>#REF!</f>
        <v>#REF!</v>
      </c>
      <c r="Y60" s="22" t="e">
        <f>#REF!</f>
        <v>#REF!</v>
      </c>
      <c r="Z60" s="27" t="e">
        <f>#REF!</f>
        <v>#REF!</v>
      </c>
      <c r="AA60" s="22" t="e">
        <f>#REF!</f>
        <v>#REF!</v>
      </c>
      <c r="AB60" s="22" t="e">
        <f>#REF!</f>
        <v>#REF!</v>
      </c>
      <c r="AC60" s="22" t="e">
        <f>#REF!</f>
        <v>#REF!</v>
      </c>
      <c r="AD60" s="24"/>
      <c r="AE60" s="24"/>
      <c r="AF60" s="24"/>
      <c r="AG60" s="24"/>
      <c r="AH60" s="24"/>
    </row>
    <row r="61" spans="1:34" x14ac:dyDescent="0.35">
      <c r="A61" t="s">
        <v>33</v>
      </c>
      <c r="B61" s="12" t="e">
        <f>+#REF!</f>
        <v>#REF!</v>
      </c>
      <c r="C61" s="22" t="e">
        <f t="shared" si="3"/>
        <v>#REF!</v>
      </c>
      <c r="D61" s="27" t="e">
        <f t="shared" si="1"/>
        <v>#REF!</v>
      </c>
      <c r="E61" s="29" t="e">
        <f t="shared" si="4"/>
        <v>#REF!</v>
      </c>
      <c r="F61" s="22" t="e">
        <f>#REF!</f>
        <v>#REF!</v>
      </c>
      <c r="G61" s="22" t="e">
        <f>#REF!</f>
        <v>#REF!</v>
      </c>
      <c r="H61" s="22" t="e">
        <f>#REF!</f>
        <v>#REF!</v>
      </c>
      <c r="I61" s="22" t="e">
        <f>#REF!</f>
        <v>#REF!</v>
      </c>
      <c r="J61" s="27" t="e">
        <f>#REF!</f>
        <v>#REF!</v>
      </c>
      <c r="K61" s="27" t="e">
        <f>#REF!</f>
        <v>#REF!</v>
      </c>
      <c r="L61" s="27" t="e">
        <f>#REF!</f>
        <v>#REF!</v>
      </c>
      <c r="M61" s="27" t="e">
        <f>#REF!</f>
        <v>#REF!</v>
      </c>
      <c r="N61" s="29" t="e">
        <f>#REF!</f>
        <v>#REF!</v>
      </c>
      <c r="O61" s="27" t="e">
        <f>#REF!</f>
        <v>#REF!</v>
      </c>
      <c r="P61" s="22" t="e">
        <f>#REF!</f>
        <v>#REF!</v>
      </c>
      <c r="Q61" s="27" t="e">
        <f>#REF!</f>
        <v>#REF!</v>
      </c>
      <c r="R61" s="27" t="e">
        <f>#REF!</f>
        <v>#REF!</v>
      </c>
      <c r="S61" s="27" t="e">
        <f>#REF!</f>
        <v>#REF!</v>
      </c>
      <c r="T61" s="27" t="e">
        <f>#REF!</f>
        <v>#REF!</v>
      </c>
      <c r="U61" s="27" t="e">
        <f>#REF!</f>
        <v>#REF!</v>
      </c>
      <c r="V61" s="27" t="e">
        <f>#REF!</f>
        <v>#REF!</v>
      </c>
      <c r="W61" s="29" t="e">
        <f>#REF!</f>
        <v>#REF!</v>
      </c>
      <c r="X61" s="22" t="e">
        <f>#REF!</f>
        <v>#REF!</v>
      </c>
      <c r="Y61" s="22" t="e">
        <f>#REF!</f>
        <v>#REF!</v>
      </c>
      <c r="Z61" s="27" t="e">
        <f>#REF!</f>
        <v>#REF!</v>
      </c>
      <c r="AA61" s="22" t="e">
        <f>#REF!</f>
        <v>#REF!</v>
      </c>
      <c r="AB61" s="22" t="e">
        <f>#REF!</f>
        <v>#REF!</v>
      </c>
      <c r="AC61" s="22" t="e">
        <f>#REF!</f>
        <v>#REF!</v>
      </c>
      <c r="AD61" s="24"/>
      <c r="AE61" s="24"/>
      <c r="AF61" s="24"/>
      <c r="AG61" s="24"/>
      <c r="AH61" s="24"/>
    </row>
    <row r="62" spans="1:34" x14ac:dyDescent="0.35">
      <c r="A62" t="s">
        <v>34</v>
      </c>
      <c r="B62" s="12" t="e">
        <f>+#REF!</f>
        <v>#REF!</v>
      </c>
      <c r="C62" s="22" t="e">
        <f t="shared" si="3"/>
        <v>#REF!</v>
      </c>
      <c r="D62" s="27" t="e">
        <f t="shared" si="1"/>
        <v>#REF!</v>
      </c>
      <c r="E62" s="29" t="e">
        <f t="shared" si="4"/>
        <v>#REF!</v>
      </c>
      <c r="F62" s="22" t="e">
        <f>#REF!</f>
        <v>#REF!</v>
      </c>
      <c r="G62" s="22" t="e">
        <f>#REF!</f>
        <v>#REF!</v>
      </c>
      <c r="H62" s="22" t="e">
        <f>#REF!</f>
        <v>#REF!</v>
      </c>
      <c r="I62" s="22" t="e">
        <f>#REF!</f>
        <v>#REF!</v>
      </c>
      <c r="J62" s="27" t="e">
        <f>#REF!</f>
        <v>#REF!</v>
      </c>
      <c r="K62" s="27" t="e">
        <f>#REF!</f>
        <v>#REF!</v>
      </c>
      <c r="L62" s="27" t="e">
        <f>#REF!</f>
        <v>#REF!</v>
      </c>
      <c r="M62" s="27" t="e">
        <f>#REF!</f>
        <v>#REF!</v>
      </c>
      <c r="N62" s="29" t="e">
        <f>#REF!</f>
        <v>#REF!</v>
      </c>
      <c r="O62" s="27" t="e">
        <f>#REF!</f>
        <v>#REF!</v>
      </c>
      <c r="P62" s="22" t="e">
        <f>#REF!</f>
        <v>#REF!</v>
      </c>
      <c r="Q62" s="27" t="e">
        <f>#REF!</f>
        <v>#REF!</v>
      </c>
      <c r="R62" s="27" t="e">
        <f>#REF!</f>
        <v>#REF!</v>
      </c>
      <c r="S62" s="27" t="e">
        <f>#REF!</f>
        <v>#REF!</v>
      </c>
      <c r="T62" s="27" t="e">
        <f>#REF!</f>
        <v>#REF!</v>
      </c>
      <c r="U62" s="27" t="e">
        <f>#REF!</f>
        <v>#REF!</v>
      </c>
      <c r="V62" s="27" t="e">
        <f>#REF!</f>
        <v>#REF!</v>
      </c>
      <c r="W62" s="29" t="e">
        <f>#REF!</f>
        <v>#REF!</v>
      </c>
      <c r="X62" s="22" t="e">
        <f>#REF!</f>
        <v>#REF!</v>
      </c>
      <c r="Y62" s="22" t="e">
        <f>#REF!</f>
        <v>#REF!</v>
      </c>
      <c r="Z62" s="27" t="e">
        <f>#REF!</f>
        <v>#REF!</v>
      </c>
      <c r="AA62" s="22" t="e">
        <f>#REF!</f>
        <v>#REF!</v>
      </c>
      <c r="AB62" s="22" t="e">
        <f>#REF!</f>
        <v>#REF!</v>
      </c>
      <c r="AC62" s="22" t="e">
        <f>#REF!</f>
        <v>#REF!</v>
      </c>
      <c r="AD62" s="24"/>
      <c r="AE62" s="24"/>
      <c r="AF62" s="24"/>
      <c r="AG62" s="24"/>
      <c r="AH62" s="24"/>
    </row>
    <row r="63" spans="1:34" x14ac:dyDescent="0.35">
      <c r="A63" t="s">
        <v>35</v>
      </c>
      <c r="B63" s="12" t="e">
        <f>+#REF!</f>
        <v>#REF!</v>
      </c>
      <c r="C63" s="22" t="e">
        <f t="shared" si="3"/>
        <v>#REF!</v>
      </c>
      <c r="D63" s="27" t="e">
        <f t="shared" si="1"/>
        <v>#REF!</v>
      </c>
      <c r="E63" s="29" t="e">
        <f t="shared" si="4"/>
        <v>#REF!</v>
      </c>
      <c r="F63" s="22" t="e">
        <f>#REF!</f>
        <v>#REF!</v>
      </c>
      <c r="G63" s="22" t="e">
        <f>#REF!</f>
        <v>#REF!</v>
      </c>
      <c r="H63" s="22" t="e">
        <f>#REF!</f>
        <v>#REF!</v>
      </c>
      <c r="I63" s="22" t="e">
        <f>#REF!</f>
        <v>#REF!</v>
      </c>
      <c r="J63" s="27" t="e">
        <f>#REF!</f>
        <v>#REF!</v>
      </c>
      <c r="K63" s="27" t="e">
        <f>#REF!</f>
        <v>#REF!</v>
      </c>
      <c r="L63" s="27" t="e">
        <f>#REF!</f>
        <v>#REF!</v>
      </c>
      <c r="M63" s="27" t="e">
        <f>#REF!</f>
        <v>#REF!</v>
      </c>
      <c r="N63" s="29" t="e">
        <f>#REF!</f>
        <v>#REF!</v>
      </c>
      <c r="O63" s="27" t="e">
        <f>#REF!</f>
        <v>#REF!</v>
      </c>
      <c r="P63" s="22" t="e">
        <f>#REF!</f>
        <v>#REF!</v>
      </c>
      <c r="Q63" s="27" t="e">
        <f>#REF!</f>
        <v>#REF!</v>
      </c>
      <c r="R63" s="27" t="e">
        <f>#REF!</f>
        <v>#REF!</v>
      </c>
      <c r="S63" s="27" t="e">
        <f>#REF!</f>
        <v>#REF!</v>
      </c>
      <c r="T63" s="27" t="e">
        <f>#REF!</f>
        <v>#REF!</v>
      </c>
      <c r="U63" s="27" t="e">
        <f>#REF!</f>
        <v>#REF!</v>
      </c>
      <c r="V63" s="27" t="e">
        <f>#REF!</f>
        <v>#REF!</v>
      </c>
      <c r="W63" s="29" t="e">
        <f>#REF!</f>
        <v>#REF!</v>
      </c>
      <c r="X63" s="22" t="e">
        <f>#REF!</f>
        <v>#REF!</v>
      </c>
      <c r="Y63" s="22" t="e">
        <f>#REF!</f>
        <v>#REF!</v>
      </c>
      <c r="Z63" s="27" t="e">
        <f>#REF!</f>
        <v>#REF!</v>
      </c>
      <c r="AA63" s="22" t="e">
        <f>#REF!</f>
        <v>#REF!</v>
      </c>
      <c r="AB63" s="22" t="e">
        <f>#REF!</f>
        <v>#REF!</v>
      </c>
      <c r="AC63" s="22" t="e">
        <f>#REF!</f>
        <v>#REF!</v>
      </c>
      <c r="AD63" s="24"/>
      <c r="AE63" s="24"/>
      <c r="AF63" s="24"/>
      <c r="AG63" s="24"/>
      <c r="AH63" s="24"/>
    </row>
    <row r="64" spans="1:34" x14ac:dyDescent="0.35">
      <c r="A64" t="s">
        <v>36</v>
      </c>
      <c r="B64" s="12" t="e">
        <f>+#REF!</f>
        <v>#REF!</v>
      </c>
      <c r="C64" s="22" t="e">
        <f t="shared" si="3"/>
        <v>#REF!</v>
      </c>
      <c r="D64" s="27" t="e">
        <f t="shared" si="1"/>
        <v>#REF!</v>
      </c>
      <c r="E64" s="29" t="e">
        <f t="shared" si="4"/>
        <v>#REF!</v>
      </c>
      <c r="F64" s="22" t="e">
        <f>#REF!</f>
        <v>#REF!</v>
      </c>
      <c r="G64" s="22" t="e">
        <f>#REF!</f>
        <v>#REF!</v>
      </c>
      <c r="H64" s="22" t="e">
        <f>#REF!</f>
        <v>#REF!</v>
      </c>
      <c r="I64" s="22" t="e">
        <f>#REF!</f>
        <v>#REF!</v>
      </c>
      <c r="J64" s="27" t="e">
        <f>#REF!</f>
        <v>#REF!</v>
      </c>
      <c r="K64" s="27" t="e">
        <f>#REF!</f>
        <v>#REF!</v>
      </c>
      <c r="L64" s="27" t="e">
        <f>#REF!</f>
        <v>#REF!</v>
      </c>
      <c r="M64" s="27" t="e">
        <f>#REF!</f>
        <v>#REF!</v>
      </c>
      <c r="N64" s="29" t="e">
        <f>#REF!</f>
        <v>#REF!</v>
      </c>
      <c r="O64" s="27" t="e">
        <f>#REF!</f>
        <v>#REF!</v>
      </c>
      <c r="P64" s="22" t="e">
        <f>#REF!</f>
        <v>#REF!</v>
      </c>
      <c r="Q64" s="27" t="e">
        <f>#REF!</f>
        <v>#REF!</v>
      </c>
      <c r="R64" s="27" t="e">
        <f>#REF!</f>
        <v>#REF!</v>
      </c>
      <c r="S64" s="27" t="e">
        <f>#REF!</f>
        <v>#REF!</v>
      </c>
      <c r="T64" s="27" t="e">
        <f>#REF!</f>
        <v>#REF!</v>
      </c>
      <c r="U64" s="27" t="e">
        <f>#REF!</f>
        <v>#REF!</v>
      </c>
      <c r="V64" s="27" t="e">
        <f>#REF!</f>
        <v>#REF!</v>
      </c>
      <c r="W64" s="29" t="e">
        <f>#REF!</f>
        <v>#REF!</v>
      </c>
      <c r="X64" s="22" t="e">
        <f>#REF!</f>
        <v>#REF!</v>
      </c>
      <c r="Y64" s="22" t="e">
        <f>#REF!</f>
        <v>#REF!</v>
      </c>
      <c r="Z64" s="27" t="e">
        <f>#REF!</f>
        <v>#REF!</v>
      </c>
      <c r="AA64" s="22" t="e">
        <f>#REF!</f>
        <v>#REF!</v>
      </c>
      <c r="AB64" s="22" t="e">
        <f>#REF!</f>
        <v>#REF!</v>
      </c>
      <c r="AC64" s="22" t="e">
        <f>#REF!</f>
        <v>#REF!</v>
      </c>
      <c r="AD64" s="24"/>
      <c r="AE64" s="24"/>
      <c r="AF64" s="24"/>
      <c r="AG64" s="24"/>
      <c r="AH64" s="24"/>
    </row>
    <row r="65" spans="1:34" x14ac:dyDescent="0.35">
      <c r="A65" t="s">
        <v>37</v>
      </c>
      <c r="B65" s="12" t="e">
        <f>+#REF!</f>
        <v>#REF!</v>
      </c>
      <c r="C65" s="22" t="e">
        <f t="shared" si="3"/>
        <v>#REF!</v>
      </c>
      <c r="D65" s="27" t="e">
        <f t="shared" si="1"/>
        <v>#REF!</v>
      </c>
      <c r="E65" s="29" t="e">
        <f t="shared" si="4"/>
        <v>#REF!</v>
      </c>
      <c r="F65" s="22" t="e">
        <f>#REF!</f>
        <v>#REF!</v>
      </c>
      <c r="G65" s="22" t="e">
        <f>#REF!</f>
        <v>#REF!</v>
      </c>
      <c r="H65" s="22" t="e">
        <f>#REF!</f>
        <v>#REF!</v>
      </c>
      <c r="I65" s="22" t="e">
        <f>#REF!</f>
        <v>#REF!</v>
      </c>
      <c r="J65" s="27" t="e">
        <f>#REF!</f>
        <v>#REF!</v>
      </c>
      <c r="K65" s="27" t="e">
        <f>#REF!</f>
        <v>#REF!</v>
      </c>
      <c r="L65" s="27" t="e">
        <f>#REF!</f>
        <v>#REF!</v>
      </c>
      <c r="M65" s="27" t="e">
        <f>#REF!</f>
        <v>#REF!</v>
      </c>
      <c r="N65" s="29" t="e">
        <f>#REF!</f>
        <v>#REF!</v>
      </c>
      <c r="O65" s="27" t="e">
        <f>#REF!</f>
        <v>#REF!</v>
      </c>
      <c r="P65" s="22" t="e">
        <f>#REF!</f>
        <v>#REF!</v>
      </c>
      <c r="Q65" s="27" t="e">
        <f>#REF!</f>
        <v>#REF!</v>
      </c>
      <c r="R65" s="27" t="e">
        <f>#REF!</f>
        <v>#REF!</v>
      </c>
      <c r="S65" s="27" t="e">
        <f>#REF!</f>
        <v>#REF!</v>
      </c>
      <c r="T65" s="27" t="e">
        <f>#REF!</f>
        <v>#REF!</v>
      </c>
      <c r="U65" s="27" t="e">
        <f>#REF!</f>
        <v>#REF!</v>
      </c>
      <c r="V65" s="27" t="e">
        <f>#REF!</f>
        <v>#REF!</v>
      </c>
      <c r="W65" s="29" t="e">
        <f>#REF!</f>
        <v>#REF!</v>
      </c>
      <c r="X65" s="22" t="e">
        <f>#REF!</f>
        <v>#REF!</v>
      </c>
      <c r="Y65" s="22" t="e">
        <f>#REF!</f>
        <v>#REF!</v>
      </c>
      <c r="Z65" s="27" t="e">
        <f>#REF!</f>
        <v>#REF!</v>
      </c>
      <c r="AA65" s="22" t="e">
        <f>#REF!</f>
        <v>#REF!</v>
      </c>
      <c r="AB65" s="22" t="e">
        <f>#REF!</f>
        <v>#REF!</v>
      </c>
      <c r="AC65" s="22" t="e">
        <f>#REF!</f>
        <v>#REF!</v>
      </c>
      <c r="AD65" s="24"/>
      <c r="AE65" s="24"/>
      <c r="AF65" s="24"/>
      <c r="AG65" s="24"/>
      <c r="AH65" s="24"/>
    </row>
    <row r="66" spans="1:34" x14ac:dyDescent="0.35">
      <c r="B66" s="12" t="e">
        <f>+#REF!</f>
        <v>#REF!</v>
      </c>
      <c r="C66" s="22" t="e">
        <f>+F66+G66+H66+I66+Q66+R66+S66+Z66+AA66+AB66+AD66+AE66+AF66</f>
        <v>#REF!</v>
      </c>
      <c r="D66" s="27" t="e">
        <f t="shared" si="1"/>
        <v>#REF!</v>
      </c>
      <c r="E66" s="29" t="e">
        <f>+O66+Y66</f>
        <v>#REF!</v>
      </c>
      <c r="F66" s="22" t="e">
        <f>#REF!</f>
        <v>#REF!</v>
      </c>
      <c r="G66" s="22" t="e">
        <f>#REF!</f>
        <v>#REF!</v>
      </c>
      <c r="H66" s="22" t="e">
        <f>#REF!</f>
        <v>#REF!</v>
      </c>
      <c r="I66" s="22" t="e">
        <f>#REF!</f>
        <v>#REF!</v>
      </c>
      <c r="J66" s="27" t="e">
        <f>#REF!</f>
        <v>#REF!</v>
      </c>
      <c r="K66" s="27" t="e">
        <f>#REF!</f>
        <v>#REF!</v>
      </c>
      <c r="L66" s="27" t="e">
        <f>#REF!</f>
        <v>#REF!</v>
      </c>
      <c r="M66" s="27" t="e">
        <f>#REF!</f>
        <v>#REF!</v>
      </c>
      <c r="N66" s="29" t="e">
        <f>#REF!</f>
        <v>#REF!</v>
      </c>
      <c r="O66" s="27" t="e">
        <f>#REF!</f>
        <v>#REF!</v>
      </c>
      <c r="P66" s="22" t="e">
        <f>#REF!</f>
        <v>#REF!</v>
      </c>
      <c r="Q66" s="27" t="e">
        <f>#REF!</f>
        <v>#REF!</v>
      </c>
      <c r="R66" s="27" t="e">
        <f>#REF!</f>
        <v>#REF!</v>
      </c>
      <c r="S66" s="27" t="e">
        <f>#REF!</f>
        <v>#REF!</v>
      </c>
      <c r="T66" s="27" t="e">
        <f>#REF!</f>
        <v>#REF!</v>
      </c>
      <c r="U66" s="27" t="e">
        <f>#REF!</f>
        <v>#REF!</v>
      </c>
      <c r="V66" s="27" t="e">
        <f>#REF!</f>
        <v>#REF!</v>
      </c>
      <c r="W66" s="29" t="e">
        <f>#REF!</f>
        <v>#REF!</v>
      </c>
      <c r="X66" s="22" t="e">
        <f>#REF!</f>
        <v>#REF!</v>
      </c>
      <c r="Y66" s="22" t="e">
        <f>#REF!</f>
        <v>#REF!</v>
      </c>
      <c r="Z66" s="27" t="e">
        <f>#REF!</f>
        <v>#REF!</v>
      </c>
      <c r="AA66" s="22" t="e">
        <f>#REF!</f>
        <v>#REF!</v>
      </c>
      <c r="AB66" s="22" t="e">
        <f>#REF!</f>
        <v>#REF!</v>
      </c>
      <c r="AC66" s="22" t="e">
        <f>#REF!</f>
        <v>#REF!</v>
      </c>
      <c r="AD66" s="24"/>
      <c r="AE66" s="24"/>
      <c r="AF66" s="24"/>
      <c r="AG66" s="24"/>
      <c r="AH66" s="24"/>
    </row>
    <row r="67" spans="1:34" x14ac:dyDescent="0.35">
      <c r="B67" s="12" t="e">
        <f>+#REF!</f>
        <v>#REF!</v>
      </c>
      <c r="C67" s="22" t="e">
        <f>SUM(C27:C66)</f>
        <v>#REF!</v>
      </c>
      <c r="D67" s="27" t="e">
        <f t="shared" si="1"/>
        <v>#REF!</v>
      </c>
      <c r="E67" s="29" t="e">
        <f>SUM(E27:E66)</f>
        <v>#REF!</v>
      </c>
      <c r="F67" s="22" t="e">
        <f>#REF!</f>
        <v>#REF!</v>
      </c>
      <c r="G67" s="22" t="e">
        <f>#REF!</f>
        <v>#REF!</v>
      </c>
      <c r="H67" s="22" t="e">
        <f>#REF!</f>
        <v>#REF!</v>
      </c>
      <c r="I67" s="22" t="e">
        <f>#REF!</f>
        <v>#REF!</v>
      </c>
      <c r="J67" s="27" t="e">
        <f>#REF!</f>
        <v>#REF!</v>
      </c>
      <c r="K67" s="27" t="e">
        <f>#REF!</f>
        <v>#REF!</v>
      </c>
      <c r="L67" s="27" t="e">
        <f>#REF!</f>
        <v>#REF!</v>
      </c>
      <c r="M67" s="27" t="e">
        <f>#REF!</f>
        <v>#REF!</v>
      </c>
      <c r="N67" s="29" t="e">
        <f>#REF!</f>
        <v>#REF!</v>
      </c>
      <c r="O67" s="27" t="e">
        <f>#REF!</f>
        <v>#REF!</v>
      </c>
      <c r="P67" s="22" t="e">
        <f>#REF!</f>
        <v>#REF!</v>
      </c>
      <c r="Q67" s="27" t="e">
        <f>#REF!</f>
        <v>#REF!</v>
      </c>
      <c r="R67" s="27" t="e">
        <f>#REF!</f>
        <v>#REF!</v>
      </c>
      <c r="S67" s="27" t="e">
        <f>#REF!</f>
        <v>#REF!</v>
      </c>
      <c r="T67" s="27" t="e">
        <f>#REF!</f>
        <v>#REF!</v>
      </c>
      <c r="U67" s="27" t="e">
        <f>#REF!</f>
        <v>#REF!</v>
      </c>
      <c r="V67" s="27" t="e">
        <f>#REF!</f>
        <v>#REF!</v>
      </c>
      <c r="W67" s="29" t="e">
        <f>#REF!</f>
        <v>#REF!</v>
      </c>
      <c r="X67" s="22" t="e">
        <f>#REF!</f>
        <v>#REF!</v>
      </c>
      <c r="Y67" s="22" t="e">
        <f>#REF!</f>
        <v>#REF!</v>
      </c>
      <c r="Z67" s="27" t="e">
        <f>#REF!</f>
        <v>#REF!</v>
      </c>
      <c r="AA67" s="22" t="e">
        <f>#REF!</f>
        <v>#REF!</v>
      </c>
      <c r="AB67" s="22" t="e">
        <f>#REF!</f>
        <v>#REF!</v>
      </c>
      <c r="AC67" s="22" t="e">
        <f>#REF!</f>
        <v>#REF!</v>
      </c>
      <c r="AD67" s="24"/>
      <c r="AE67" s="24"/>
      <c r="AF67" s="24"/>
      <c r="AG67" s="24"/>
      <c r="AH67" s="24"/>
    </row>
    <row r="68" spans="1:34" x14ac:dyDescent="0.35">
      <c r="B68" s="12"/>
      <c r="C68" s="22"/>
      <c r="D68" s="27"/>
      <c r="E68" s="29"/>
      <c r="F68" s="22"/>
      <c r="G68" s="22"/>
      <c r="H68" s="22"/>
      <c r="I68" s="22"/>
      <c r="J68" s="27"/>
      <c r="K68" s="27"/>
      <c r="L68" s="27"/>
      <c r="M68" s="27"/>
      <c r="N68" s="29"/>
      <c r="O68" s="27"/>
      <c r="P68" s="22"/>
      <c r="Q68" s="27"/>
      <c r="R68" s="27"/>
      <c r="S68" s="27"/>
      <c r="T68" s="27"/>
      <c r="U68" s="27"/>
      <c r="V68" s="27"/>
      <c r="W68" s="29"/>
      <c r="X68" s="22"/>
      <c r="Y68" s="22"/>
      <c r="Z68" s="27"/>
      <c r="AA68" s="22"/>
      <c r="AB68" s="22"/>
      <c r="AC68" s="22"/>
    </row>
    <row r="69" spans="1:34" x14ac:dyDescent="0.35">
      <c r="B69" s="12"/>
    </row>
    <row r="70" spans="1:34" x14ac:dyDescent="0.35">
      <c r="B70" s="12" t="e">
        <f>+#REF!</f>
        <v>#REF!</v>
      </c>
    </row>
  </sheetData>
  <pageMargins left="0.7" right="0.7" top="0.75" bottom="0.75" header="0.3" footer="0.3"/>
  <pageSetup scale="7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86"/>
  <sheetViews>
    <sheetView showOutlineSymbols="0" topLeftCell="B1" workbookViewId="0">
      <selection activeCell="C14" sqref="C14"/>
    </sheetView>
  </sheetViews>
  <sheetFormatPr defaultRowHeight="12.75" x14ac:dyDescent="0.35"/>
  <cols>
    <col min="1" max="1" width="4.265625" hidden="1" customWidth="1"/>
    <col min="2" max="2" width="32.73046875" customWidth="1"/>
    <col min="3" max="4" width="14.73046875" customWidth="1"/>
  </cols>
  <sheetData>
    <row r="1" spans="1:7" ht="29.25" customHeight="1" x14ac:dyDescent="0.35"/>
    <row r="2" spans="1:7" ht="15" x14ac:dyDescent="0.4">
      <c r="B2" s="16" t="s">
        <v>176</v>
      </c>
      <c r="C2" s="16"/>
      <c r="D2" s="16"/>
    </row>
    <row r="3" spans="1:7" ht="15" x14ac:dyDescent="0.4">
      <c r="B3" s="16" t="s">
        <v>262</v>
      </c>
      <c r="C3" s="16"/>
      <c r="D3" s="16"/>
    </row>
    <row r="4" spans="1:7" ht="33.75" customHeight="1" x14ac:dyDescent="0.4">
      <c r="B4" s="6"/>
      <c r="C4" s="6"/>
      <c r="D4" s="6"/>
    </row>
    <row r="5" spans="1:7" ht="11.25" customHeight="1" x14ac:dyDescent="0.4">
      <c r="B5" s="6"/>
      <c r="C5" s="6"/>
      <c r="D5" s="6"/>
    </row>
    <row r="6" spans="1:7" ht="35.450000000000003" customHeight="1" x14ac:dyDescent="0.4">
      <c r="A6" s="4"/>
      <c r="B6" s="6"/>
      <c r="C6" s="73">
        <v>2023</v>
      </c>
      <c r="D6" s="73" t="s">
        <v>257</v>
      </c>
      <c r="E6" s="12"/>
    </row>
    <row r="7" spans="1:7" ht="19.899999999999999" customHeight="1" x14ac:dyDescent="0.4">
      <c r="A7" s="4"/>
      <c r="B7" s="169" t="s">
        <v>111</v>
      </c>
      <c r="C7" s="170"/>
      <c r="D7" s="171"/>
    </row>
    <row r="8" spans="1:7" ht="19.899999999999999" hidden="1" customHeight="1" x14ac:dyDescent="0.4">
      <c r="A8" s="1"/>
      <c r="B8" s="156" t="s">
        <v>177</v>
      </c>
      <c r="C8" s="105">
        <v>0</v>
      </c>
      <c r="D8" s="172">
        <v>0</v>
      </c>
      <c r="G8" s="12"/>
    </row>
    <row r="9" spans="1:7" ht="19.899999999999999" hidden="1" customHeight="1" x14ac:dyDescent="0.4">
      <c r="A9" s="1"/>
      <c r="B9" s="156" t="s">
        <v>178</v>
      </c>
      <c r="C9" s="201">
        <v>0</v>
      </c>
      <c r="D9" s="202">
        <v>0</v>
      </c>
      <c r="G9" s="12"/>
    </row>
    <row r="10" spans="1:7" ht="19.899999999999999" customHeight="1" x14ac:dyDescent="0.4">
      <c r="A10" s="1"/>
      <c r="B10" s="156" t="s">
        <v>179</v>
      </c>
      <c r="C10" s="54">
        <v>5000</v>
      </c>
      <c r="D10" s="158">
        <v>5000</v>
      </c>
      <c r="G10" s="12"/>
    </row>
    <row r="11" spans="1:7" ht="19.899999999999999" customHeight="1" x14ac:dyDescent="0.4">
      <c r="A11" s="1"/>
      <c r="B11" s="156" t="s">
        <v>180</v>
      </c>
      <c r="C11" s="54">
        <v>1000</v>
      </c>
      <c r="D11" s="158">
        <v>1000</v>
      </c>
    </row>
    <row r="12" spans="1:7" ht="19.899999999999999" customHeight="1" x14ac:dyDescent="0.4">
      <c r="A12" s="1"/>
      <c r="B12" s="156" t="s">
        <v>134</v>
      </c>
      <c r="C12" s="54">
        <v>1000</v>
      </c>
      <c r="D12" s="158">
        <v>1000</v>
      </c>
      <c r="E12" s="12"/>
    </row>
    <row r="13" spans="1:7" ht="19.899999999999999" customHeight="1" x14ac:dyDescent="0.4">
      <c r="A13" s="1"/>
      <c r="B13" s="156" t="s">
        <v>135</v>
      </c>
      <c r="C13" s="54">
        <v>30500</v>
      </c>
      <c r="D13" s="158">
        <v>33500</v>
      </c>
    </row>
    <row r="14" spans="1:7" ht="19.899999999999999" customHeight="1" x14ac:dyDescent="0.4">
      <c r="A14" s="1"/>
      <c r="B14" s="156" t="s">
        <v>146</v>
      </c>
      <c r="C14" s="54">
        <v>150</v>
      </c>
      <c r="D14" s="158">
        <v>150</v>
      </c>
    </row>
    <row r="15" spans="1:7" ht="19.899999999999999" customHeight="1" x14ac:dyDescent="0.4">
      <c r="A15" s="1"/>
      <c r="B15" s="156" t="s">
        <v>147</v>
      </c>
      <c r="C15" s="54">
        <v>20000</v>
      </c>
      <c r="D15" s="158">
        <v>20000</v>
      </c>
    </row>
    <row r="16" spans="1:7" ht="19.899999999999999" customHeight="1" x14ac:dyDescent="0.4">
      <c r="A16" s="1"/>
      <c r="B16" s="156" t="s">
        <v>144</v>
      </c>
      <c r="C16" s="54">
        <v>1000</v>
      </c>
      <c r="D16" s="158">
        <v>2500</v>
      </c>
    </row>
    <row r="17" spans="1:4" ht="19.899999999999999" customHeight="1" thickBot="1" x14ac:dyDescent="0.45">
      <c r="A17" s="1"/>
      <c r="B17" s="156" t="s">
        <v>181</v>
      </c>
      <c r="C17" s="55">
        <v>2605000</v>
      </c>
      <c r="D17" s="173">
        <v>900000</v>
      </c>
    </row>
    <row r="18" spans="1:4" ht="19.899999999999999" customHeight="1" x14ac:dyDescent="0.4">
      <c r="A18" s="1"/>
      <c r="B18" s="156"/>
      <c r="C18" s="30"/>
      <c r="D18" s="160"/>
    </row>
    <row r="19" spans="1:4" ht="19.899999999999999" customHeight="1" thickBot="1" x14ac:dyDescent="0.45">
      <c r="A19" s="1"/>
      <c r="B19" s="156" t="s">
        <v>182</v>
      </c>
      <c r="C19" s="46">
        <f>SUM(C8:C17)</f>
        <v>2663650</v>
      </c>
      <c r="D19" s="174">
        <f>SUM(D8:D17)</f>
        <v>963150</v>
      </c>
    </row>
    <row r="20" spans="1:4" ht="13.5" thickTop="1" x14ac:dyDescent="0.4">
      <c r="A20" s="2"/>
      <c r="B20" s="175"/>
      <c r="C20" s="164"/>
      <c r="D20" s="165"/>
    </row>
    <row r="21" spans="1:4" ht="15" x14ac:dyDescent="0.4">
      <c r="A21" s="2"/>
      <c r="C21" s="10"/>
      <c r="D21" s="10"/>
    </row>
    <row r="22" spans="1:4" ht="15" x14ac:dyDescent="0.4">
      <c r="A22" s="2"/>
      <c r="D22" s="6"/>
    </row>
    <row r="23" spans="1:4" ht="15" x14ac:dyDescent="0.4">
      <c r="A23" s="2"/>
      <c r="D23" s="6"/>
    </row>
    <row r="24" spans="1:4" ht="15" x14ac:dyDescent="0.4">
      <c r="A24" s="2"/>
      <c r="D24" s="6"/>
    </row>
    <row r="25" spans="1:4" ht="15" x14ac:dyDescent="0.4">
      <c r="A25" s="2"/>
      <c r="D25" s="6"/>
    </row>
    <row r="26" spans="1:4" ht="15" x14ac:dyDescent="0.4">
      <c r="A26" s="2"/>
      <c r="D26" s="6"/>
    </row>
    <row r="27" spans="1:4" ht="13.15" x14ac:dyDescent="0.4">
      <c r="A27" s="2"/>
    </row>
    <row r="28" spans="1:4" ht="15" x14ac:dyDescent="0.4">
      <c r="A28" s="2"/>
      <c r="D28" s="6"/>
    </row>
    <row r="29" spans="1:4" ht="15" x14ac:dyDescent="0.4">
      <c r="A29" s="2"/>
      <c r="D29" s="6"/>
    </row>
    <row r="30" spans="1:4" ht="15" x14ac:dyDescent="0.4">
      <c r="A30" s="2"/>
      <c r="D30" s="6"/>
    </row>
    <row r="31" spans="1:4" ht="15" x14ac:dyDescent="0.4">
      <c r="A31" s="2"/>
      <c r="D31" s="6"/>
    </row>
    <row r="32" spans="1:4" ht="13.15" hidden="1" x14ac:dyDescent="0.4">
      <c r="A32" s="2"/>
    </row>
    <row r="33" spans="1:5" ht="13.15" hidden="1" x14ac:dyDescent="0.4">
      <c r="A33" s="2"/>
      <c r="E33" s="12">
        <f>+E15-E29-'Unrestricted fund bal'!C39+E31</f>
        <v>-367882.86528826784</v>
      </c>
    </row>
    <row r="34" spans="1:5" ht="13.15" hidden="1" x14ac:dyDescent="0.4">
      <c r="A34" s="2"/>
      <c r="E34">
        <f>+F34+E28</f>
        <v>0</v>
      </c>
    </row>
    <row r="35" spans="1:5" ht="13.15" hidden="1" x14ac:dyDescent="0.4">
      <c r="A35" s="2"/>
    </row>
    <row r="36" spans="1:5" ht="13.15" x14ac:dyDescent="0.4">
      <c r="A36" s="2"/>
    </row>
    <row r="37" spans="1:5" ht="13.15" x14ac:dyDescent="0.4">
      <c r="A37" s="2"/>
    </row>
    <row r="38" spans="1:5" ht="13.15" x14ac:dyDescent="0.4">
      <c r="A38" s="2"/>
    </row>
    <row r="39" spans="1:5" ht="13.15" x14ac:dyDescent="0.4">
      <c r="A39" s="2"/>
    </row>
    <row r="40" spans="1:5" ht="13.15" x14ac:dyDescent="0.4">
      <c r="A40" s="2"/>
    </row>
    <row r="41" spans="1:5" ht="13.15" x14ac:dyDescent="0.4">
      <c r="A41" s="2"/>
    </row>
    <row r="42" spans="1:5" ht="13.15" x14ac:dyDescent="0.4">
      <c r="A42" s="2"/>
    </row>
    <row r="43" spans="1:5" ht="13.15" x14ac:dyDescent="0.4">
      <c r="A43" s="2"/>
    </row>
    <row r="44" spans="1:5" ht="13.15" x14ac:dyDescent="0.4">
      <c r="A44" s="2"/>
    </row>
    <row r="45" spans="1:5" ht="13.15" x14ac:dyDescent="0.4">
      <c r="A45" s="2"/>
    </row>
    <row r="46" spans="1:5" ht="13.15" x14ac:dyDescent="0.4">
      <c r="A46" s="2"/>
    </row>
    <row r="47" spans="1:5" ht="13.15" x14ac:dyDescent="0.4">
      <c r="A47" s="2"/>
    </row>
    <row r="48" spans="1:5" ht="13.15" x14ac:dyDescent="0.4">
      <c r="A48" s="2"/>
    </row>
    <row r="49" spans="1:1" ht="13.15" x14ac:dyDescent="0.4">
      <c r="A49" s="2"/>
    </row>
    <row r="50" spans="1:1" ht="13.15" x14ac:dyDescent="0.4">
      <c r="A50" s="2"/>
    </row>
    <row r="51" spans="1:1" ht="13.15" x14ac:dyDescent="0.4">
      <c r="A51" s="2"/>
    </row>
    <row r="52" spans="1:1" ht="13.15" x14ac:dyDescent="0.4">
      <c r="A52" s="2"/>
    </row>
    <row r="53" spans="1:1" ht="13.15" x14ac:dyDescent="0.4">
      <c r="A53" s="2"/>
    </row>
    <row r="54" spans="1:1" ht="13.15" x14ac:dyDescent="0.4">
      <c r="A54" s="2"/>
    </row>
    <row r="55" spans="1:1" ht="13.15" x14ac:dyDescent="0.4">
      <c r="A55" s="2"/>
    </row>
    <row r="56" spans="1:1" ht="13.15" x14ac:dyDescent="0.4">
      <c r="A56" s="2"/>
    </row>
    <row r="57" spans="1:1" ht="13.15" x14ac:dyDescent="0.4">
      <c r="A57" s="2"/>
    </row>
    <row r="58" spans="1:1" ht="13.15" x14ac:dyDescent="0.4">
      <c r="A58" s="2"/>
    </row>
    <row r="59" spans="1:1" ht="13.15" x14ac:dyDescent="0.4">
      <c r="A59" s="2"/>
    </row>
    <row r="60" spans="1:1" ht="13.15" x14ac:dyDescent="0.4">
      <c r="A60" s="2"/>
    </row>
    <row r="61" spans="1:1" ht="13.15" x14ac:dyDescent="0.4">
      <c r="A61" s="2"/>
    </row>
    <row r="62" spans="1:1" ht="13.15" x14ac:dyDescent="0.4">
      <c r="A62" s="2"/>
    </row>
    <row r="63" spans="1:1" ht="13.15" x14ac:dyDescent="0.4">
      <c r="A63" s="2"/>
    </row>
    <row r="64" spans="1:1" ht="13.15" x14ac:dyDescent="0.4">
      <c r="A64" s="2"/>
    </row>
    <row r="65" spans="1:1" ht="13.15" x14ac:dyDescent="0.4">
      <c r="A65" s="2"/>
    </row>
    <row r="66" spans="1:1" ht="13.15" x14ac:dyDescent="0.4">
      <c r="A66" s="2"/>
    </row>
    <row r="67" spans="1:1" ht="13.15" x14ac:dyDescent="0.4">
      <c r="A67" s="2"/>
    </row>
    <row r="68" spans="1:1" ht="13.15" x14ac:dyDescent="0.4">
      <c r="A68" s="2"/>
    </row>
    <row r="69" spans="1:1" ht="13.15" x14ac:dyDescent="0.4">
      <c r="A69" s="2"/>
    </row>
    <row r="70" spans="1:1" ht="13.15" x14ac:dyDescent="0.4">
      <c r="A70" s="2"/>
    </row>
    <row r="71" spans="1:1" ht="13.15" x14ac:dyDescent="0.4">
      <c r="A71" s="2"/>
    </row>
    <row r="72" spans="1:1" ht="13.15" x14ac:dyDescent="0.4">
      <c r="A72" s="2"/>
    </row>
    <row r="73" spans="1:1" ht="13.15" x14ac:dyDescent="0.4">
      <c r="A73" s="2"/>
    </row>
    <row r="74" spans="1:1" ht="13.15" x14ac:dyDescent="0.4">
      <c r="A74" s="2"/>
    </row>
    <row r="75" spans="1:1" ht="13.15" x14ac:dyDescent="0.4">
      <c r="A75" s="2"/>
    </row>
    <row r="76" spans="1:1" ht="13.15" x14ac:dyDescent="0.4">
      <c r="A76" s="2"/>
    </row>
    <row r="77" spans="1:1" ht="13.15" x14ac:dyDescent="0.4">
      <c r="A77" s="2"/>
    </row>
    <row r="78" spans="1:1" ht="13.15" x14ac:dyDescent="0.4">
      <c r="A78" s="2"/>
    </row>
    <row r="79" spans="1:1" ht="13.15" x14ac:dyDescent="0.4">
      <c r="A79" s="2"/>
    </row>
    <row r="80" spans="1:1" ht="13.15" x14ac:dyDescent="0.4">
      <c r="A80" s="2"/>
    </row>
    <row r="81" spans="1:1" ht="13.15" x14ac:dyDescent="0.4">
      <c r="A81" s="2"/>
    </row>
    <row r="82" spans="1:1" ht="13.15" x14ac:dyDescent="0.4">
      <c r="A82" s="2"/>
    </row>
    <row r="83" spans="1:1" ht="13.15" x14ac:dyDescent="0.4">
      <c r="A83" s="2"/>
    </row>
    <row r="84" spans="1:1" ht="13.15" x14ac:dyDescent="0.4">
      <c r="A84" s="2"/>
    </row>
    <row r="85" spans="1:1" ht="13.15" x14ac:dyDescent="0.4">
      <c r="A85" s="2"/>
    </row>
    <row r="86" spans="1:1" ht="13.15" x14ac:dyDescent="0.4">
      <c r="A86" s="2"/>
    </row>
  </sheetData>
  <customSheetViews>
    <customSheetView guid="{CB724201-FBEC-4626-9DD9-AEC98BB80DB0}" showRuler="0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C34" sqref="C34"/>
    </customSheetView>
  </customSheetViews>
  <phoneticPr fontId="0" type="noConversion"/>
  <printOptions horizontalCentered="1"/>
  <pageMargins left="0.7" right="0.7" top="0.75" bottom="0.75" header="0.3" footer="0.3"/>
  <pageSetup orientation="portrait" r:id="rId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M48"/>
  <sheetViews>
    <sheetView showOutlineSymbols="0" topLeftCell="B37" zoomScale="118" zoomScaleNormal="118" workbookViewId="0">
      <selection activeCell="H36" sqref="H36"/>
    </sheetView>
  </sheetViews>
  <sheetFormatPr defaultRowHeight="12.75" x14ac:dyDescent="0.35"/>
  <cols>
    <col min="1" max="1" width="4.265625" style="4" hidden="1" customWidth="1"/>
    <col min="2" max="2" width="44.73046875" customWidth="1"/>
    <col min="3" max="4" width="14.73046875" customWidth="1"/>
    <col min="6" max="6" width="12.73046875" bestFit="1" customWidth="1"/>
    <col min="7" max="7" width="12" customWidth="1"/>
  </cols>
  <sheetData>
    <row r="2" spans="1:6" ht="15" x14ac:dyDescent="0.4">
      <c r="B2" s="16" t="s">
        <v>67</v>
      </c>
    </row>
    <row r="3" spans="1:6" ht="15" x14ac:dyDescent="0.4">
      <c r="B3" s="16" t="s">
        <v>265</v>
      </c>
      <c r="C3" s="6"/>
      <c r="D3" s="6"/>
    </row>
    <row r="4" spans="1:6" ht="6.6" customHeight="1" x14ac:dyDescent="0.4">
      <c r="B4" s="6"/>
      <c r="C4" s="6"/>
      <c r="D4" s="6"/>
    </row>
    <row r="5" spans="1:6" ht="15" hidden="1" x14ac:dyDescent="0.4">
      <c r="B5" s="6"/>
      <c r="C5" s="6"/>
      <c r="D5" s="6"/>
    </row>
    <row r="6" spans="1:6" ht="15" x14ac:dyDescent="0.4">
      <c r="B6" s="6"/>
      <c r="C6" s="7"/>
      <c r="D6" s="7"/>
    </row>
    <row r="7" spans="1:6" ht="39.75" customHeight="1" x14ac:dyDescent="0.4">
      <c r="B7" s="6"/>
      <c r="C7" s="73">
        <v>2023</v>
      </c>
      <c r="D7" s="73" t="s">
        <v>255</v>
      </c>
    </row>
    <row r="8" spans="1:6" ht="17.850000000000001" customHeight="1" x14ac:dyDescent="0.35">
      <c r="B8" s="153" t="s">
        <v>0</v>
      </c>
      <c r="C8" s="170"/>
      <c r="D8" s="171"/>
    </row>
    <row r="9" spans="1:6" ht="19.899999999999999" customHeight="1" x14ac:dyDescent="0.4">
      <c r="A9" s="1"/>
      <c r="B9" s="156" t="s">
        <v>29</v>
      </c>
      <c r="C9" s="98">
        <v>462137</v>
      </c>
      <c r="D9" s="157">
        <v>462137</v>
      </c>
    </row>
    <row r="10" spans="1:6" ht="19.899999999999999" customHeight="1" x14ac:dyDescent="0.4">
      <c r="A10" s="1"/>
      <c r="B10" s="156" t="s">
        <v>26</v>
      </c>
      <c r="C10" s="44">
        <v>75000</v>
      </c>
      <c r="D10" s="176">
        <v>25000</v>
      </c>
    </row>
    <row r="11" spans="1:6" ht="19.899999999999999" customHeight="1" x14ac:dyDescent="0.4">
      <c r="A11" s="1"/>
      <c r="B11" s="156" t="s">
        <v>183</v>
      </c>
      <c r="C11" s="44">
        <f>+APLREV!D19+APLREV!D20+APLREV!I20+APLREV!H19</f>
        <v>452585.37271640403</v>
      </c>
      <c r="D11" s="176">
        <v>687448</v>
      </c>
    </row>
    <row r="12" spans="1:6" ht="19.899999999999999" customHeight="1" x14ac:dyDescent="0.4">
      <c r="A12" s="1"/>
      <c r="B12" s="156" t="s">
        <v>258</v>
      </c>
      <c r="C12" s="44">
        <f>+APLREV!E20</f>
        <v>2742628.6448198408</v>
      </c>
      <c r="D12" s="176">
        <v>2900161</v>
      </c>
    </row>
    <row r="13" spans="1:6" ht="19.899999999999999" customHeight="1" x14ac:dyDescent="0.4">
      <c r="A13" s="1"/>
      <c r="B13" s="156" t="s">
        <v>184</v>
      </c>
      <c r="C13" s="44">
        <f>+APLREV!E19</f>
        <v>355562.10381435894</v>
      </c>
      <c r="D13" s="176">
        <v>948335</v>
      </c>
      <c r="F13" s="211"/>
    </row>
    <row r="14" spans="1:6" ht="19.899999999999999" customHeight="1" x14ac:dyDescent="0.4">
      <c r="A14" s="1"/>
      <c r="B14" s="156" t="s">
        <v>83</v>
      </c>
      <c r="C14" s="44">
        <f>+APLREV!J19</f>
        <v>125000</v>
      </c>
      <c r="D14" s="176">
        <v>44485</v>
      </c>
      <c r="E14" s="12"/>
    </row>
    <row r="15" spans="1:6" ht="19.899999999999999" customHeight="1" x14ac:dyDescent="0.4">
      <c r="A15" s="1"/>
      <c r="B15" s="156" t="s">
        <v>86</v>
      </c>
      <c r="C15" s="44">
        <f>+C27</f>
        <v>902123.27578501473</v>
      </c>
      <c r="D15" s="176">
        <v>741035</v>
      </c>
    </row>
    <row r="16" spans="1:6" ht="19.899999999999999" customHeight="1" x14ac:dyDescent="0.4">
      <c r="A16" s="1"/>
      <c r="B16" s="156" t="s">
        <v>259</v>
      </c>
      <c r="C16" s="44">
        <f>+APLREV!G20-'Unrestricted fund bal'!C15</f>
        <v>3321716.7286700467</v>
      </c>
      <c r="D16" s="176">
        <v>2651405</v>
      </c>
    </row>
    <row r="17" spans="1:13" ht="19.899999999999999" customHeight="1" x14ac:dyDescent="0.4">
      <c r="A17" s="1"/>
      <c r="B17" s="156" t="s">
        <v>252</v>
      </c>
      <c r="C17" s="44">
        <f>1700000-65000+600000</f>
        <v>2235000</v>
      </c>
      <c r="D17" s="158">
        <v>700000</v>
      </c>
    </row>
    <row r="18" spans="1:13" ht="19.899999999999999" customHeight="1" thickBot="1" x14ac:dyDescent="0.45">
      <c r="A18" s="1"/>
      <c r="B18" s="156" t="s">
        <v>185</v>
      </c>
      <c r="C18" s="45">
        <f>+APLREV!K21</f>
        <v>1997360.5204674627</v>
      </c>
      <c r="D18" s="177">
        <v>887809</v>
      </c>
    </row>
    <row r="19" spans="1:13" ht="19.899999999999999" customHeight="1" x14ac:dyDescent="0.4">
      <c r="A19" s="1"/>
      <c r="B19" s="156" t="s">
        <v>107</v>
      </c>
      <c r="C19" s="98">
        <f>SUM(C9:C18)</f>
        <v>12669113.646273127</v>
      </c>
      <c r="D19" s="157">
        <f>SUM(D9:D18)</f>
        <v>10047815</v>
      </c>
    </row>
    <row r="20" spans="1:13" ht="19.899999999999999" customHeight="1" x14ac:dyDescent="0.4">
      <c r="A20" s="1"/>
      <c r="B20" s="163"/>
      <c r="C20" s="164"/>
      <c r="D20" s="165"/>
    </row>
    <row r="21" spans="1:13" ht="19.899999999999999" customHeight="1" x14ac:dyDescent="0.4">
      <c r="A21" s="1"/>
      <c r="B21" s="40"/>
      <c r="C21" s="30"/>
      <c r="D21" s="30"/>
    </row>
    <row r="22" spans="1:13" ht="19.899999999999999" customHeight="1" x14ac:dyDescent="0.4">
      <c r="A22" s="1"/>
      <c r="B22" s="153" t="s">
        <v>186</v>
      </c>
      <c r="C22" s="167"/>
      <c r="D22" s="168"/>
    </row>
    <row r="23" spans="1:13" ht="19.899999999999999" customHeight="1" x14ac:dyDescent="0.4">
      <c r="A23" s="1"/>
      <c r="B23" s="156" t="s">
        <v>77</v>
      </c>
      <c r="C23" s="98">
        <f>+APLREV!C22</f>
        <v>297980</v>
      </c>
      <c r="D23" s="157">
        <v>340549</v>
      </c>
      <c r="F23" s="60"/>
      <c r="G23" s="60"/>
    </row>
    <row r="24" spans="1:13" ht="19.899999999999999" customHeight="1" x14ac:dyDescent="0.4">
      <c r="A24" s="1"/>
      <c r="B24" s="156" t="s">
        <v>78</v>
      </c>
      <c r="C24" s="44">
        <f>+APLREV!D19+APLREV!D20+APLREV!D22+APLREV!D21</f>
        <v>125222</v>
      </c>
      <c r="D24" s="176">
        <v>427784</v>
      </c>
      <c r="F24" s="60"/>
      <c r="G24" s="34"/>
    </row>
    <row r="25" spans="1:13" ht="19.899999999999999" customHeight="1" x14ac:dyDescent="0.4">
      <c r="A25" s="1"/>
      <c r="B25" s="156" t="s">
        <v>79</v>
      </c>
      <c r="C25" s="44">
        <f>+APLREV!E19+APLREV!E20+APLREV!E22</f>
        <v>3098190.7486341996</v>
      </c>
      <c r="D25" s="176">
        <v>3848496</v>
      </c>
      <c r="F25" s="60"/>
      <c r="G25" s="34"/>
    </row>
    <row r="26" spans="1:13" ht="19.899999999999999" customHeight="1" x14ac:dyDescent="0.4">
      <c r="A26" s="1"/>
      <c r="B26" s="156" t="s">
        <v>83</v>
      </c>
      <c r="C26" s="44">
        <f>+SVCPLAN!C35-C30</f>
        <v>125000</v>
      </c>
      <c r="D26" s="176">
        <v>72200</v>
      </c>
      <c r="F26" s="60"/>
      <c r="G26" s="34"/>
    </row>
    <row r="27" spans="1:13" ht="19.899999999999999" customHeight="1" x14ac:dyDescent="0.4">
      <c r="A27" s="1"/>
      <c r="B27" s="156" t="s">
        <v>86</v>
      </c>
      <c r="C27" s="44">
        <f>+[6]BUDGET!$D$41</f>
        <v>902123.27578501473</v>
      </c>
      <c r="D27" s="158">
        <v>741035</v>
      </c>
      <c r="F27" s="60"/>
      <c r="G27" s="34"/>
    </row>
    <row r="28" spans="1:13" ht="19.899999999999999" customHeight="1" x14ac:dyDescent="0.4">
      <c r="A28" s="1"/>
      <c r="B28" s="156" t="s">
        <v>259</v>
      </c>
      <c r="C28" s="44">
        <f>+[6]BUDGET!$E$41</f>
        <v>3321716.7286700467</v>
      </c>
      <c r="D28" s="158">
        <v>2651405</v>
      </c>
      <c r="F28" s="60"/>
      <c r="G28" s="34"/>
    </row>
    <row r="29" spans="1:13" ht="19.899999999999999" customHeight="1" x14ac:dyDescent="0.4">
      <c r="A29" s="1"/>
      <c r="B29" s="156" t="s">
        <v>247</v>
      </c>
      <c r="C29" s="44">
        <f>+APLREV!I20+APLREV!I22+APLREV!I21</f>
        <v>565668.89318386675</v>
      </c>
      <c r="D29" s="158">
        <v>519469</v>
      </c>
      <c r="F29" s="60"/>
      <c r="G29" s="34"/>
    </row>
    <row r="30" spans="1:13" ht="19.899999999999999" customHeight="1" x14ac:dyDescent="0.4">
      <c r="A30" s="1"/>
      <c r="B30" s="156" t="s">
        <v>187</v>
      </c>
      <c r="C30" s="44">
        <f>+LOCAL!C19-'Unrestricted fund bal'!C32</f>
        <v>58650</v>
      </c>
      <c r="D30" s="176">
        <v>63150</v>
      </c>
      <c r="E30" s="44"/>
      <c r="F30" s="60"/>
      <c r="G30" s="44"/>
      <c r="H30" s="44"/>
      <c r="I30" s="44"/>
      <c r="J30" s="44"/>
      <c r="K30" s="44"/>
      <c r="L30" s="44"/>
      <c r="M30" s="44"/>
    </row>
    <row r="31" spans="1:13" ht="19.899999999999999" customHeight="1" x14ac:dyDescent="0.4">
      <c r="A31" s="1"/>
      <c r="B31" s="156" t="s">
        <v>82</v>
      </c>
      <c r="C31" s="44">
        <f>+APLREV!H22+APLREV!H20+APLREV!H19</f>
        <v>423750</v>
      </c>
      <c r="D31" s="158">
        <v>423750</v>
      </c>
      <c r="F31" s="60"/>
    </row>
    <row r="32" spans="1:13" ht="19.899999999999999" customHeight="1" thickBot="1" x14ac:dyDescent="0.45">
      <c r="A32" s="1"/>
      <c r="B32" s="156" t="s">
        <v>123</v>
      </c>
      <c r="C32" s="45">
        <v>2605000</v>
      </c>
      <c r="D32" s="177">
        <v>900000</v>
      </c>
      <c r="F32" s="60"/>
    </row>
    <row r="33" spans="1:6" ht="19.899999999999999" customHeight="1" x14ac:dyDescent="0.4">
      <c r="A33" s="1"/>
      <c r="B33" s="156" t="s">
        <v>188</v>
      </c>
      <c r="C33" s="98">
        <f>SUM(C23:C32)</f>
        <v>11523301.646273129</v>
      </c>
      <c r="D33" s="157">
        <f>SUM(D23:D32)</f>
        <v>9987838</v>
      </c>
    </row>
    <row r="34" spans="1:6" ht="19.899999999999999" customHeight="1" thickBot="1" x14ac:dyDescent="0.45">
      <c r="A34" s="1"/>
      <c r="B34" s="162"/>
      <c r="C34" s="106"/>
      <c r="D34" s="178"/>
    </row>
    <row r="35" spans="1:6" ht="19.899999999999999" customHeight="1" x14ac:dyDescent="0.4">
      <c r="A35" s="1"/>
      <c r="B35" s="179"/>
      <c r="C35" s="116"/>
      <c r="D35" s="180"/>
    </row>
    <row r="36" spans="1:6" ht="19.899999999999999" customHeight="1" thickBot="1" x14ac:dyDescent="0.45">
      <c r="A36" s="1"/>
      <c r="B36" s="156" t="s">
        <v>189</v>
      </c>
      <c r="C36" s="52"/>
      <c r="D36" s="160"/>
      <c r="F36" s="60"/>
    </row>
    <row r="37" spans="1:6" ht="19.899999999999999" customHeight="1" thickBot="1" x14ac:dyDescent="0.45">
      <c r="A37" s="1"/>
      <c r="B37" s="156" t="s">
        <v>190</v>
      </c>
      <c r="C37" s="56">
        <f>+C19-C33</f>
        <v>1145811.9999999981</v>
      </c>
      <c r="D37" s="181">
        <f>+D19-D33</f>
        <v>59977</v>
      </c>
    </row>
    <row r="38" spans="1:6" ht="19.899999999999999" customHeight="1" x14ac:dyDescent="0.4">
      <c r="A38" s="1"/>
      <c r="B38" s="156"/>
      <c r="C38" s="30"/>
      <c r="D38" s="160"/>
    </row>
    <row r="39" spans="1:6" ht="19.899999999999999" customHeight="1" x14ac:dyDescent="0.4">
      <c r="A39" s="1"/>
      <c r="B39" s="156" t="s">
        <v>191</v>
      </c>
      <c r="C39" s="44">
        <f>-APLREV!G22</f>
        <v>367882.86528826784</v>
      </c>
      <c r="D39" s="176">
        <v>704310</v>
      </c>
    </row>
    <row r="40" spans="1:6" ht="19.899999999999999" customHeight="1" x14ac:dyDescent="0.4">
      <c r="A40" s="1"/>
      <c r="B40" s="156" t="s">
        <v>185</v>
      </c>
      <c r="C40" s="44">
        <f>-C18</f>
        <v>-1997360.5204674627</v>
      </c>
      <c r="D40" s="176">
        <v>-887809</v>
      </c>
    </row>
    <row r="41" spans="1:6" ht="19.899999999999999" customHeight="1" x14ac:dyDescent="0.4">
      <c r="A41" s="1"/>
      <c r="B41" s="156"/>
      <c r="C41" s="30"/>
      <c r="D41" s="160"/>
    </row>
    <row r="42" spans="1:6" ht="19.899999999999999" customHeight="1" thickBot="1" x14ac:dyDescent="0.45">
      <c r="A42" s="1"/>
      <c r="B42" s="156" t="s">
        <v>192</v>
      </c>
      <c r="C42" s="47">
        <f>+C39+C40</f>
        <v>-1629477.6551791949</v>
      </c>
      <c r="D42" s="182">
        <f>+D39+D40</f>
        <v>-183499</v>
      </c>
    </row>
    <row r="43" spans="1:6" ht="19.899999999999999" customHeight="1" x14ac:dyDescent="0.4">
      <c r="A43" s="1"/>
      <c r="B43" s="156"/>
      <c r="C43" s="30"/>
      <c r="D43" s="160"/>
    </row>
    <row r="44" spans="1:6" ht="19.899999999999999" customHeight="1" thickBot="1" x14ac:dyDescent="0.45">
      <c r="A44" s="1"/>
      <c r="B44" s="156"/>
      <c r="C44" s="30"/>
      <c r="D44" s="160"/>
    </row>
    <row r="45" spans="1:6" ht="19.899999999999999" customHeight="1" thickBot="1" x14ac:dyDescent="0.45">
      <c r="A45" s="1"/>
      <c r="B45" s="183" t="s">
        <v>193</v>
      </c>
      <c r="C45" s="107">
        <f>+C42+C37</f>
        <v>-483665.65517919674</v>
      </c>
      <c r="D45" s="184">
        <f>+D42+D37</f>
        <v>-123522</v>
      </c>
    </row>
    <row r="46" spans="1:6" ht="13.15" thickTop="1" x14ac:dyDescent="0.35">
      <c r="B46" s="175"/>
      <c r="C46" s="185"/>
      <c r="D46" s="186"/>
    </row>
    <row r="47" spans="1:6" x14ac:dyDescent="0.35">
      <c r="C47" s="12"/>
    </row>
    <row r="48" spans="1:6" x14ac:dyDescent="0.35">
      <c r="C48" s="12"/>
    </row>
  </sheetData>
  <customSheetViews>
    <customSheetView guid="{CB724201-FBEC-4626-9DD9-AEC98BB80DB0}" showRuler="0" topLeftCell="A4">
      <selection activeCell="F22" sqref="F22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4">
      <selection activeCell="F22" sqref="F22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4">
      <selection activeCell="F22" sqref="F22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4">
      <selection activeCell="F22" sqref="F22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4">
      <selection activeCell="F22" sqref="F22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4">
      <selection activeCell="F22" sqref="F22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4">
      <selection activeCell="F22" sqref="F22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4">
      <selection activeCell="F22" sqref="F22"/>
    </customSheetView>
  </customSheetViews>
  <phoneticPr fontId="0" type="noConversion"/>
  <printOptions horizontalCentered="1"/>
  <pageMargins left="0.7" right="0.7" top="0.75" bottom="0.75" header="0.3" footer="0.3"/>
  <pageSetup scale="89" orientation="portrait" r:id="rId8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7"/>
  <sheetViews>
    <sheetView showOutlineSymbols="0" topLeftCell="A31" workbookViewId="0">
      <selection activeCell="C36" sqref="C36"/>
    </sheetView>
  </sheetViews>
  <sheetFormatPr defaultRowHeight="12.75" x14ac:dyDescent="0.35"/>
  <cols>
    <col min="1" max="1" width="7.3984375" customWidth="1"/>
    <col min="2" max="2" width="48.86328125" customWidth="1"/>
    <col min="3" max="4" width="14.73046875" customWidth="1"/>
    <col min="6" max="6" width="9.265625" bestFit="1" customWidth="1"/>
  </cols>
  <sheetData>
    <row r="1" spans="1:6" ht="15" x14ac:dyDescent="0.4">
      <c r="B1" s="16" t="s">
        <v>67</v>
      </c>
    </row>
    <row r="2" spans="1:6" ht="15" x14ac:dyDescent="0.4">
      <c r="B2" s="16" t="s">
        <v>266</v>
      </c>
      <c r="C2" s="6"/>
      <c r="D2" s="6"/>
    </row>
    <row r="3" spans="1:6" ht="9" customHeight="1" x14ac:dyDescent="0.4">
      <c r="A3" s="6"/>
      <c r="B3" s="6"/>
      <c r="C3" s="6"/>
      <c r="D3" s="6"/>
    </row>
    <row r="4" spans="1:6" ht="9" customHeight="1" x14ac:dyDescent="0.4">
      <c r="A4" s="6"/>
      <c r="B4" s="6"/>
      <c r="C4" s="7"/>
      <c r="D4" s="7"/>
    </row>
    <row r="5" spans="1:6" ht="37.700000000000003" customHeight="1" x14ac:dyDescent="0.4">
      <c r="A5" s="6"/>
      <c r="B5" s="6"/>
      <c r="C5" s="73">
        <v>2023</v>
      </c>
      <c r="D5" s="73" t="s">
        <v>257</v>
      </c>
    </row>
    <row r="6" spans="1:6" ht="17.850000000000001" customHeight="1" x14ac:dyDescent="0.35">
      <c r="B6" s="153" t="s">
        <v>0</v>
      </c>
      <c r="C6" s="170"/>
      <c r="D6" s="171"/>
    </row>
    <row r="7" spans="1:6" ht="19.899999999999999" customHeight="1" x14ac:dyDescent="0.4">
      <c r="A7" s="6"/>
      <c r="B7" s="156" t="s">
        <v>92</v>
      </c>
      <c r="C7" s="98">
        <f>+'Unrestricted fund bal'!C9+'Unrestricted fund bal'!C10+'Unrestricted fund bal'!C14+'Unrestricted fund bal'!C15+'Unrestricted fund bal'!C17+'Unrestricted fund bal'!C18+'Unrestricted fund bal'!C16</f>
        <v>9118337.5249225236</v>
      </c>
      <c r="D7" s="157">
        <v>5511871</v>
      </c>
      <c r="F7" s="12"/>
    </row>
    <row r="8" spans="1:6" ht="19.899999999999999" customHeight="1" x14ac:dyDescent="0.4">
      <c r="A8" s="6"/>
      <c r="B8" s="156" t="s">
        <v>77</v>
      </c>
      <c r="C8" s="44">
        <f>+APLREV!C18+APLREV!C19</f>
        <v>13906658.602278695</v>
      </c>
      <c r="D8" s="176">
        <v>11677370</v>
      </c>
      <c r="F8" s="12"/>
    </row>
    <row r="9" spans="1:6" ht="19.899999999999999" customHeight="1" x14ac:dyDescent="0.4">
      <c r="A9" s="6"/>
      <c r="B9" s="156" t="s">
        <v>80</v>
      </c>
      <c r="C9" s="44">
        <f>+APLREV!F15+APLREV!F17</f>
        <v>422043064.18076015</v>
      </c>
      <c r="D9" s="176">
        <v>413373150</v>
      </c>
      <c r="F9" s="12"/>
    </row>
    <row r="10" spans="1:6" ht="19.899999999999999" customHeight="1" x14ac:dyDescent="0.4">
      <c r="A10" s="6"/>
      <c r="B10" s="156" t="s">
        <v>78</v>
      </c>
      <c r="C10" s="44">
        <f>+APLREV!D23-APLREV!D22-APLREV!D21-C12</f>
        <v>5092955.4174657939</v>
      </c>
      <c r="D10" s="176">
        <v>4165429</v>
      </c>
      <c r="E10" s="12"/>
      <c r="F10" s="12"/>
    </row>
    <row r="11" spans="1:6" ht="19.899999999999999" customHeight="1" x14ac:dyDescent="0.4">
      <c r="A11" s="6"/>
      <c r="B11" s="156" t="s">
        <v>82</v>
      </c>
      <c r="C11" s="44">
        <f>+APLREV!H23-APLREV!H22</f>
        <v>22460283.821922347</v>
      </c>
      <c r="D11" s="176">
        <v>19282293</v>
      </c>
      <c r="E11" s="12"/>
      <c r="F11" s="12"/>
    </row>
    <row r="12" spans="1:6" ht="19.899999999999999" customHeight="1" x14ac:dyDescent="0.4">
      <c r="A12" s="6"/>
      <c r="B12" s="156" t="s">
        <v>194</v>
      </c>
      <c r="C12" s="44">
        <f>+APLREV!D12+APLREV!D14</f>
        <v>2340045.0261243563</v>
      </c>
      <c r="D12" s="176">
        <v>3035897</v>
      </c>
      <c r="E12" s="12"/>
      <c r="F12" s="12"/>
    </row>
    <row r="13" spans="1:6" ht="19.899999999999999" customHeight="1" x14ac:dyDescent="0.4">
      <c r="A13" s="6"/>
      <c r="B13" s="156" t="s">
        <v>195</v>
      </c>
      <c r="C13" s="44">
        <f>+APLREV!E20</f>
        <v>2742628.6448198408</v>
      </c>
      <c r="D13" s="176">
        <v>2900161</v>
      </c>
      <c r="E13" s="12"/>
      <c r="F13" s="12"/>
    </row>
    <row r="14" spans="1:6" ht="19.899999999999999" customHeight="1" x14ac:dyDescent="0.4">
      <c r="A14" s="6"/>
      <c r="B14" s="156" t="s">
        <v>196</v>
      </c>
      <c r="C14" s="44">
        <f>+APLREV!G19</f>
        <v>5575000</v>
      </c>
      <c r="D14" s="176">
        <v>5559000</v>
      </c>
      <c r="F14" s="12"/>
    </row>
    <row r="15" spans="1:6" ht="19.899999999999999" customHeight="1" x14ac:dyDescent="0.4">
      <c r="A15" s="6"/>
      <c r="B15" s="156" t="s">
        <v>247</v>
      </c>
      <c r="C15" s="44">
        <f>+APLREV!I23-APLREV!I22-APLREV!I21</f>
        <v>5976167.1171162268</v>
      </c>
      <c r="D15" s="158">
        <v>5818872</v>
      </c>
      <c r="F15" s="12"/>
    </row>
    <row r="16" spans="1:6" ht="19.899999999999999" customHeight="1" thickBot="1" x14ac:dyDescent="0.45">
      <c r="A16" s="6"/>
      <c r="B16" s="156" t="s">
        <v>79</v>
      </c>
      <c r="C16" s="45">
        <f>+APLREV!E23-APLREV!E22-C13</f>
        <v>3721738.8318143589</v>
      </c>
      <c r="D16" s="177">
        <v>2315430</v>
      </c>
      <c r="F16" s="12"/>
    </row>
    <row r="17" spans="1:13" ht="19.899999999999999" customHeight="1" x14ac:dyDescent="0.4">
      <c r="A17" s="6"/>
      <c r="B17" s="156" t="s">
        <v>107</v>
      </c>
      <c r="C17" s="98">
        <f>SUM(C7:C16)</f>
        <v>492976879.16722429</v>
      </c>
      <c r="D17" s="157">
        <f>SUM(D7:D16)-1</f>
        <v>473639472</v>
      </c>
      <c r="F17" s="12"/>
    </row>
    <row r="18" spans="1:13" ht="16.5" customHeight="1" x14ac:dyDescent="0.4">
      <c r="A18" s="6"/>
      <c r="B18" s="163"/>
      <c r="C18" s="187"/>
      <c r="D18" s="188"/>
    </row>
    <row r="19" spans="1:13" ht="16.5" customHeight="1" x14ac:dyDescent="0.4">
      <c r="A19" s="6"/>
      <c r="B19" s="40"/>
      <c r="C19" s="30"/>
      <c r="D19" s="30"/>
    </row>
    <row r="20" spans="1:13" ht="19.899999999999999" customHeight="1" x14ac:dyDescent="0.35">
      <c r="B20" s="153" t="s">
        <v>197</v>
      </c>
      <c r="C20" s="167"/>
      <c r="D20" s="168"/>
    </row>
    <row r="21" spans="1:13" ht="19.899999999999999" customHeight="1" x14ac:dyDescent="0.4">
      <c r="A21" s="6"/>
      <c r="B21" s="156" t="s">
        <v>92</v>
      </c>
      <c r="C21" s="98">
        <f>+APLREV!J23+APLREV!G20</f>
        <v>7012490.0044550616</v>
      </c>
      <c r="D21" s="157">
        <v>4427790</v>
      </c>
    </row>
    <row r="22" spans="1:13" ht="19.899999999999999" customHeight="1" x14ac:dyDescent="0.4">
      <c r="A22" s="6"/>
      <c r="B22" s="156" t="s">
        <v>77</v>
      </c>
      <c r="C22" s="44">
        <f>+ALLEXP!C24</f>
        <v>14204638.602278695</v>
      </c>
      <c r="D22" s="176">
        <v>12017919</v>
      </c>
      <c r="F22" s="34"/>
    </row>
    <row r="23" spans="1:13" ht="19.899999999999999" customHeight="1" x14ac:dyDescent="0.4">
      <c r="A23" s="6"/>
      <c r="B23" s="156" t="s">
        <v>80</v>
      </c>
      <c r="C23" s="44">
        <f>+ALLEXP!G24</f>
        <v>422043064.1807602</v>
      </c>
      <c r="D23" s="176">
        <v>413373150</v>
      </c>
      <c r="F23" s="34"/>
    </row>
    <row r="24" spans="1:13" ht="19.899999999999999" customHeight="1" x14ac:dyDescent="0.4">
      <c r="A24" s="6"/>
      <c r="B24" s="156" t="s">
        <v>78</v>
      </c>
      <c r="C24" s="44">
        <f>+ALLEXP!D24-C26</f>
        <v>5218177.417465793</v>
      </c>
      <c r="D24" s="176">
        <v>4350775</v>
      </c>
      <c r="F24" s="34"/>
    </row>
    <row r="25" spans="1:13" ht="19.899999999999999" customHeight="1" x14ac:dyDescent="0.4">
      <c r="A25" s="6"/>
      <c r="B25" s="156" t="s">
        <v>82</v>
      </c>
      <c r="C25" s="44">
        <f>+ALLEXP!I24</f>
        <v>22485281.821922347</v>
      </c>
      <c r="D25" s="176">
        <v>19307293</v>
      </c>
      <c r="F25" s="34"/>
    </row>
    <row r="26" spans="1:13" ht="19.899999999999999" customHeight="1" x14ac:dyDescent="0.4">
      <c r="A26" s="6"/>
      <c r="B26" s="156" t="s">
        <v>194</v>
      </c>
      <c r="C26" s="44">
        <f>+C12</f>
        <v>2340045.0261243563</v>
      </c>
      <c r="D26" s="176">
        <v>3035897</v>
      </c>
      <c r="F26" s="34"/>
    </row>
    <row r="27" spans="1:13" ht="19.899999999999999" customHeight="1" x14ac:dyDescent="0.4">
      <c r="A27" s="6"/>
      <c r="B27" s="156" t="s">
        <v>195</v>
      </c>
      <c r="C27" s="44">
        <f>+APLREV!E20</f>
        <v>2742628.6448198408</v>
      </c>
      <c r="D27" s="176">
        <v>2900161</v>
      </c>
      <c r="E27" s="44"/>
      <c r="F27" s="44"/>
      <c r="G27" s="44"/>
      <c r="H27" s="44"/>
      <c r="I27" s="44"/>
      <c r="J27" s="44"/>
      <c r="K27" s="44"/>
      <c r="L27" s="44"/>
      <c r="M27" s="44"/>
    </row>
    <row r="28" spans="1:13" ht="19.899999999999999" customHeight="1" x14ac:dyDescent="0.4">
      <c r="A28" s="6"/>
      <c r="B28" s="156" t="s">
        <v>247</v>
      </c>
      <c r="C28" s="44">
        <f>+ALLEXP!J24</f>
        <v>6488000.6375836907</v>
      </c>
      <c r="D28" s="158">
        <v>6292081</v>
      </c>
      <c r="F28" s="34"/>
    </row>
    <row r="29" spans="1:13" ht="19.899999999999999" customHeight="1" x14ac:dyDescent="0.4">
      <c r="A29" s="6"/>
      <c r="B29" s="156" t="s">
        <v>196</v>
      </c>
      <c r="C29" s="44">
        <f>+APLREV!G19+APLREV!G22</f>
        <v>5207117.1347117322</v>
      </c>
      <c r="D29" s="176">
        <v>4854690</v>
      </c>
      <c r="F29" s="34"/>
    </row>
    <row r="30" spans="1:13" ht="19.899999999999999" customHeight="1" thickBot="1" x14ac:dyDescent="0.45">
      <c r="A30" s="6"/>
      <c r="B30" s="156" t="s">
        <v>79</v>
      </c>
      <c r="C30" s="45">
        <f>+APLREV!E23-C27</f>
        <v>3721738.8318143589</v>
      </c>
      <c r="D30" s="177">
        <v>2315430</v>
      </c>
      <c r="F30" s="34"/>
    </row>
    <row r="31" spans="1:13" ht="19.899999999999999" customHeight="1" x14ac:dyDescent="0.4">
      <c r="A31" s="6"/>
      <c r="B31" s="156" t="s">
        <v>188</v>
      </c>
      <c r="C31" s="98">
        <f>SUM(C21:C30)</f>
        <v>491463182.30193609</v>
      </c>
      <c r="D31" s="157">
        <f>SUM(D21:D30)-1</f>
        <v>472875185</v>
      </c>
    </row>
    <row r="32" spans="1:13" ht="16.5" customHeight="1" x14ac:dyDescent="0.4">
      <c r="A32" s="6"/>
      <c r="B32" s="156"/>
      <c r="C32" s="5"/>
      <c r="D32" s="195"/>
    </row>
    <row r="33" spans="1:4" ht="16.5" customHeight="1" x14ac:dyDescent="0.4">
      <c r="A33" s="6"/>
      <c r="B33" s="198"/>
      <c r="C33" s="194"/>
      <c r="D33" s="194"/>
    </row>
    <row r="34" spans="1:4" ht="19.899999999999999" customHeight="1" x14ac:dyDescent="0.35">
      <c r="B34" s="196" t="s">
        <v>198</v>
      </c>
      <c r="C34" s="117">
        <f>-APLREV!K21</f>
        <v>-1997360.5204674627</v>
      </c>
      <c r="D34" s="197">
        <v>-887809</v>
      </c>
    </row>
    <row r="35" spans="1:4" ht="19.899999999999999" customHeight="1" x14ac:dyDescent="0.4">
      <c r="A35" s="6"/>
      <c r="B35" s="156"/>
      <c r="C35" s="44"/>
      <c r="D35" s="176"/>
    </row>
    <row r="36" spans="1:4" ht="19.899999999999999" customHeight="1" x14ac:dyDescent="0.35">
      <c r="B36" s="156" t="s">
        <v>199</v>
      </c>
      <c r="C36" s="44">
        <f>+C17-C31-'Unrestricted fund bal'!C39-2</f>
        <v>1145811.9999999302</v>
      </c>
      <c r="D36" s="176">
        <v>59977</v>
      </c>
    </row>
    <row r="37" spans="1:4" ht="19.899999999999999" customHeight="1" x14ac:dyDescent="0.35">
      <c r="B37" s="156" t="s">
        <v>192</v>
      </c>
      <c r="C37" s="44">
        <f>+C14-C29</f>
        <v>367882.86528826784</v>
      </c>
      <c r="D37" s="176">
        <v>704310</v>
      </c>
    </row>
    <row r="38" spans="1:4" ht="19.899999999999999" customHeight="1" x14ac:dyDescent="0.35">
      <c r="B38" s="156" t="s">
        <v>200</v>
      </c>
      <c r="C38" s="54">
        <v>0</v>
      </c>
      <c r="D38" s="158">
        <v>0</v>
      </c>
    </row>
    <row r="39" spans="1:4" ht="19.899999999999999" customHeight="1" thickBot="1" x14ac:dyDescent="0.4">
      <c r="B39" s="156"/>
      <c r="C39" s="52"/>
      <c r="D39" s="189"/>
    </row>
    <row r="40" spans="1:4" ht="19.899999999999999" customHeight="1" x14ac:dyDescent="0.35">
      <c r="B40" s="156" t="s">
        <v>193</v>
      </c>
      <c r="C40" s="50">
        <f>+C34+C36+C37</f>
        <v>-483665.65517926472</v>
      </c>
      <c r="D40" s="161">
        <f>+D37+D36+D34</f>
        <v>-123522</v>
      </c>
    </row>
    <row r="41" spans="1:4" ht="16.5" customHeight="1" x14ac:dyDescent="0.35">
      <c r="B41" s="156"/>
      <c r="C41" s="30"/>
      <c r="D41" s="160"/>
    </row>
    <row r="42" spans="1:4" ht="16.5" customHeight="1" x14ac:dyDescent="0.35">
      <c r="B42" s="198"/>
      <c r="C42" s="194"/>
      <c r="D42" s="194"/>
    </row>
    <row r="43" spans="1:4" ht="19.899999999999999" customHeight="1" x14ac:dyDescent="0.35">
      <c r="B43" s="196" t="s">
        <v>201</v>
      </c>
      <c r="C43" s="199"/>
      <c r="D43" s="200"/>
    </row>
    <row r="44" spans="1:4" ht="19.899999999999999" customHeight="1" thickBot="1" x14ac:dyDescent="0.4">
      <c r="B44" s="156" t="s">
        <v>202</v>
      </c>
      <c r="C44" s="46">
        <f>11503775+C36</f>
        <v>12649586.999999929</v>
      </c>
      <c r="D44" s="174">
        <f>11503775+D36</f>
        <v>11563752</v>
      </c>
    </row>
    <row r="45" spans="1:4" ht="19.899999999999999" customHeight="1" thickTop="1" thickBot="1" x14ac:dyDescent="0.4">
      <c r="B45" s="156" t="s">
        <v>203</v>
      </c>
      <c r="C45" s="57">
        <f>20617089+C37+C34</f>
        <v>18987611.344820805</v>
      </c>
      <c r="D45" s="190">
        <f>20617089+D37+D34</f>
        <v>20433590</v>
      </c>
    </row>
    <row r="46" spans="1:4" ht="19.899999999999999" customHeight="1" thickTop="1" thickBot="1" x14ac:dyDescent="0.4">
      <c r="B46" s="156" t="s">
        <v>204</v>
      </c>
      <c r="C46" s="58">
        <v>0</v>
      </c>
      <c r="D46" s="191">
        <v>0</v>
      </c>
    </row>
    <row r="47" spans="1:4" ht="15.4" thickTop="1" x14ac:dyDescent="0.4">
      <c r="A47" s="6"/>
      <c r="B47" s="192"/>
      <c r="C47" s="193"/>
      <c r="D47" s="186"/>
    </row>
  </sheetData>
  <customSheetViews>
    <customSheetView guid="{CB724201-FBEC-4626-9DD9-AEC98BB80DB0}" showRuler="0" topLeftCell="A6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6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6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6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6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6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6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6">
      <selection activeCell="C34" sqref="C34"/>
    </customSheetView>
  </customSheetViews>
  <phoneticPr fontId="0" type="noConversion"/>
  <printOptions horizontalCentered="1"/>
  <pageMargins left="0.7" right="0.7" top="0.75" bottom="0.75" header="0.3" footer="0.3"/>
  <pageSetup scale="80" orientation="portrait" r:id="rId8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BEE2-3D28-4F5E-A510-2738912844B5}">
  <dimension ref="T9:T14"/>
  <sheetViews>
    <sheetView showOutlineSymbols="0" topLeftCell="A4" zoomScale="80" zoomScaleNormal="80" workbookViewId="0">
      <selection activeCell="S33" sqref="S33"/>
    </sheetView>
  </sheetViews>
  <sheetFormatPr defaultRowHeight="12.75" x14ac:dyDescent="0.35"/>
  <cols>
    <col min="20" max="20" width="16.265625" bestFit="1" customWidth="1"/>
  </cols>
  <sheetData>
    <row r="9" spans="20:20" x14ac:dyDescent="0.35">
      <c r="T9" s="220"/>
    </row>
    <row r="11" spans="20:20" x14ac:dyDescent="0.35">
      <c r="T11" s="211"/>
    </row>
    <row r="14" spans="20:20" x14ac:dyDescent="0.35">
      <c r="T14" s="220"/>
    </row>
  </sheetData>
  <printOptions horizontalCentered="1" verticalCentered="1"/>
  <pageMargins left="0" right="0" top="0" bottom="0" header="0" footer="0"/>
  <pageSetup orientation="landscape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6D1A1-D6AA-4629-875F-79D534DF9C7C}">
  <dimension ref="T12"/>
  <sheetViews>
    <sheetView showOutlineSymbols="0" zoomScale="90" zoomScaleNormal="90" workbookViewId="0">
      <selection activeCell="T12" sqref="T12"/>
    </sheetView>
  </sheetViews>
  <sheetFormatPr defaultRowHeight="12.75" x14ac:dyDescent="0.35"/>
  <cols>
    <col min="1" max="1" width="3.86328125" customWidth="1"/>
    <col min="20" max="20" width="15" bestFit="1" customWidth="1"/>
  </cols>
  <sheetData>
    <row r="12" spans="20:20" x14ac:dyDescent="0.35">
      <c r="T12" s="220"/>
    </row>
  </sheetData>
  <printOptions horizontalCentered="1" verticalCentered="1"/>
  <pageMargins left="0" right="0" top="0" bottom="0" header="0.3" footer="0.3"/>
  <pageSetup scale="83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3BDE-BBDE-4A79-9028-E8BC4C09DA8E}">
  <dimension ref="S6"/>
  <sheetViews>
    <sheetView showOutlineSymbols="0" zoomScale="80" zoomScaleNormal="80" workbookViewId="0">
      <selection activeCell="S6" sqref="S6"/>
    </sheetView>
  </sheetViews>
  <sheetFormatPr defaultRowHeight="12.75" x14ac:dyDescent="0.35"/>
  <cols>
    <col min="19" max="19" width="16.265625" bestFit="1" customWidth="1"/>
  </cols>
  <sheetData>
    <row r="6" spans="19:19" x14ac:dyDescent="0.35">
      <c r="S6" s="220"/>
    </row>
  </sheetData>
  <pageMargins left="0.7" right="0.7" top="0.75" bottom="0.75" header="0.3" footer="0.3"/>
  <pageSetup scale="82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BFB9-6CAC-41D9-BB66-4C1011586701}">
  <dimension ref="T10"/>
  <sheetViews>
    <sheetView showOutlineSymbols="0" topLeftCell="A2" zoomScale="90" zoomScaleNormal="90" workbookViewId="0">
      <selection activeCell="T10" sqref="T10"/>
    </sheetView>
  </sheetViews>
  <sheetFormatPr defaultRowHeight="12.75" x14ac:dyDescent="0.35"/>
  <cols>
    <col min="20" max="20" width="16.1328125" bestFit="1" customWidth="1"/>
  </cols>
  <sheetData>
    <row r="10" spans="20:20" x14ac:dyDescent="0.35">
      <c r="T10" s="220"/>
    </row>
  </sheetData>
  <pageMargins left="0.7" right="0.7" top="0.75" bottom="0.75" header="0.3" footer="0.3"/>
  <pageSetup scale="77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A170-5A14-4024-A3CB-1712C4C9375B}">
  <dimension ref="S8"/>
  <sheetViews>
    <sheetView showOutlineSymbols="0" zoomScale="80" zoomScaleNormal="80" workbookViewId="0">
      <selection activeCell="S21" sqref="S21"/>
    </sheetView>
  </sheetViews>
  <sheetFormatPr defaultRowHeight="12.75" x14ac:dyDescent="0.35"/>
  <cols>
    <col min="19" max="19" width="13.86328125" bestFit="1" customWidth="1"/>
  </cols>
  <sheetData>
    <row r="8" spans="19:19" x14ac:dyDescent="0.35">
      <c r="S8" s="220"/>
    </row>
  </sheetData>
  <printOptions horizontalCentered="1" verticalCentered="1"/>
  <pageMargins left="0.7" right="0.7" top="0.5" bottom="0.5" header="0.3" footer="0.3"/>
  <pageSetup scale="82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F285-CD74-436F-A48D-922D2223DEE1}">
  <dimension ref="S12"/>
  <sheetViews>
    <sheetView showOutlineSymbols="0" zoomScale="80" zoomScaleNormal="80" workbookViewId="0">
      <selection activeCell="S12" sqref="S12"/>
    </sheetView>
  </sheetViews>
  <sheetFormatPr defaultRowHeight="12.75" x14ac:dyDescent="0.35"/>
  <cols>
    <col min="19" max="19" width="15.1328125" bestFit="1" customWidth="1"/>
  </cols>
  <sheetData>
    <row r="12" spans="19:19" x14ac:dyDescent="0.35">
      <c r="S12" s="220"/>
    </row>
  </sheetData>
  <printOptions horizontalCentered="1" verticalCentered="1"/>
  <pageMargins left="0" right="0.7" top="0" bottom="0" header="0.3" footer="0.3"/>
  <pageSetup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23"/>
  <sheetViews>
    <sheetView showOutlineSymbols="0" topLeftCell="B1" workbookViewId="0">
      <selection activeCell="F11" sqref="F11"/>
    </sheetView>
  </sheetViews>
  <sheetFormatPr defaultRowHeight="12.75" x14ac:dyDescent="0.35"/>
  <cols>
    <col min="2" max="2" width="13.86328125" customWidth="1"/>
    <col min="3" max="3" width="10.265625" customWidth="1"/>
    <col min="4" max="4" width="12" customWidth="1"/>
    <col min="5" max="5" width="11.86328125" customWidth="1"/>
  </cols>
  <sheetData>
    <row r="3" spans="2:6" x14ac:dyDescent="0.35">
      <c r="C3" t="s">
        <v>48</v>
      </c>
      <c r="D3" t="s">
        <v>49</v>
      </c>
      <c r="E3" t="s">
        <v>50</v>
      </c>
    </row>
    <row r="4" spans="2:6" x14ac:dyDescent="0.35">
      <c r="B4" t="s">
        <v>51</v>
      </c>
      <c r="C4" s="12">
        <f>+C21</f>
        <v>22716372.550021388</v>
      </c>
      <c r="D4" s="12">
        <f>+[7]BUDGET!$C$22+[7]BUDGET!$D$22+[7]BUDGET!$G$22+[7]BUDGET!$H$22</f>
        <v>3814090.835906391</v>
      </c>
      <c r="E4">
        <f>+D4/C6</f>
        <v>0.11460004312351685</v>
      </c>
      <c r="F4" s="5" t="s">
        <v>65</v>
      </c>
    </row>
    <row r="5" spans="2:6" x14ac:dyDescent="0.35">
      <c r="B5" t="s">
        <v>53</v>
      </c>
      <c r="C5" s="12">
        <f>+D21</f>
        <v>10565384.873014947</v>
      </c>
      <c r="E5" s="12">
        <f>+D4-C7</f>
        <v>1.4352264273911715</v>
      </c>
    </row>
    <row r="6" spans="2:6" x14ac:dyDescent="0.35">
      <c r="B6" t="s">
        <v>54</v>
      </c>
      <c r="C6" s="12">
        <f>SUM(C4:C5)</f>
        <v>33281757.423036337</v>
      </c>
    </row>
    <row r="7" spans="2:6" x14ac:dyDescent="0.35">
      <c r="B7" t="s">
        <v>55</v>
      </c>
      <c r="C7" s="12">
        <f>+E21</f>
        <v>3814089.4006799636</v>
      </c>
    </row>
    <row r="9" spans="2:6" x14ac:dyDescent="0.35">
      <c r="B9" t="s">
        <v>57</v>
      </c>
      <c r="C9" s="12">
        <f>'[2]EE SUM'!$C$17+'[3]EE SUM'!$C$17+'[6]EE SUM'!$C$17+'[5]EE SUM'!$C$17+'[1]EE SUM'!$C$17+'[4]EE SUM'!$C$17</f>
        <v>2402748.4546366865</v>
      </c>
      <c r="D9" s="12">
        <f>+[3]BUDGET!$D$26</f>
        <v>2402748.4546366874</v>
      </c>
      <c r="E9" s="12">
        <f>+C9-D9</f>
        <v>0</v>
      </c>
    </row>
    <row r="10" spans="2:6" x14ac:dyDescent="0.35">
      <c r="B10" t="s">
        <v>66</v>
      </c>
      <c r="C10" s="12">
        <f>'[6]EE SUM'!$C$18+'[3]EE SUM'!$C$18+'[5]EE SUM'!$C$18+'[1]EE SUM'!$C$18+'[2]EE SUM'!$C$18+'[4]EE SUM'!$C$18</f>
        <v>2508177.0575400675</v>
      </c>
      <c r="D10" s="12">
        <f>+[7]BUDGET!$F$22</f>
        <v>2508177.0575400679</v>
      </c>
      <c r="E10" s="12">
        <f>+C10-D10</f>
        <v>0</v>
      </c>
    </row>
    <row r="11" spans="2:6" x14ac:dyDescent="0.35">
      <c r="B11" t="s">
        <v>56</v>
      </c>
      <c r="C11" s="12"/>
      <c r="D11" s="12"/>
      <c r="E11" s="12"/>
    </row>
    <row r="12" spans="2:6" x14ac:dyDescent="0.35">
      <c r="C12" s="12"/>
      <c r="D12" s="12"/>
      <c r="E12" s="12"/>
    </row>
    <row r="13" spans="2:6" x14ac:dyDescent="0.35">
      <c r="C13" s="12" t="s">
        <v>51</v>
      </c>
      <c r="D13" s="12" t="s">
        <v>268</v>
      </c>
      <c r="E13" s="12" t="s">
        <v>48</v>
      </c>
    </row>
    <row r="14" spans="2:6" x14ac:dyDescent="0.35">
      <c r="B14" s="5" t="s">
        <v>240</v>
      </c>
      <c r="C14" s="12">
        <f>+[7]BUDGET!$F$10</f>
        <v>1236772.0531880453</v>
      </c>
      <c r="D14" s="12">
        <f>+'[7]EE SUM'!$I$13</f>
        <v>575222.68193775986</v>
      </c>
      <c r="E14" s="12">
        <f>+'[7]EE SUM'!$I$15</f>
        <v>207654.59664541727</v>
      </c>
    </row>
    <row r="15" spans="2:6" x14ac:dyDescent="0.35">
      <c r="B15" t="s">
        <v>241</v>
      </c>
      <c r="C15" s="12">
        <f>+'[3]EE SUM'!$C$9</f>
        <v>1724006.4385289957</v>
      </c>
      <c r="D15" s="12">
        <f>+'[3]EE SUM'!$C$13</f>
        <v>801835.39455983602</v>
      </c>
      <c r="E15" s="12">
        <f>+'[3]EE SUM'!$C$15</f>
        <v>289461.4740719801</v>
      </c>
    </row>
    <row r="16" spans="2:6" x14ac:dyDescent="0.35">
      <c r="B16" s="5" t="s">
        <v>267</v>
      </c>
      <c r="C16" s="12">
        <f>+'[4]EE SUM'!$C$9</f>
        <v>2702993.2073635994</v>
      </c>
      <c r="D16" s="12">
        <f>+'[4]EE SUM'!$C$13</f>
        <v>1257162.1407448102</v>
      </c>
      <c r="E16" s="12">
        <f>+'[4]EE SUM'!$C$15</f>
        <v>453833.80289322376</v>
      </c>
    </row>
    <row r="17" spans="2:5" x14ac:dyDescent="0.35">
      <c r="B17" t="s">
        <v>242</v>
      </c>
      <c r="C17" s="12">
        <f>+'[2]EE SUM'!$C$9</f>
        <v>2328916.5026957239</v>
      </c>
      <c r="D17" s="12">
        <f>+'[2]EE SUM'!$C$13</f>
        <v>1083179.0654037811</v>
      </c>
      <c r="E17" s="12">
        <f>+'[2]EE SUM'!$C$15</f>
        <v>391026.1521042033</v>
      </c>
    </row>
    <row r="18" spans="2:5" x14ac:dyDescent="0.35">
      <c r="B18" s="12" t="s">
        <v>243</v>
      </c>
      <c r="C18" s="12">
        <f>+'[6]EE SUM'!$C$9</f>
        <v>2795535.9225958502</v>
      </c>
      <c r="D18" s="12">
        <f>+'[6]EE SUM'!$C$13</f>
        <v>1300203.75759933</v>
      </c>
      <c r="E18" s="12">
        <f>+'[6]EE SUM'!$C$15</f>
        <v>469371.76735036762</v>
      </c>
    </row>
    <row r="19" spans="2:5" x14ac:dyDescent="0.35">
      <c r="B19" t="s">
        <v>244</v>
      </c>
      <c r="C19" s="12">
        <f>+'[5]EE SUM'!$C$9</f>
        <v>7806558.822071705</v>
      </c>
      <c r="D19" s="12">
        <f>+'[5]EE SUM'!$C$13</f>
        <v>3630830.5081455498</v>
      </c>
      <c r="E19" s="12">
        <f>+'[5]EE SUM'!$C$15</f>
        <v>1310724.8172428971</v>
      </c>
    </row>
    <row r="20" spans="2:5" x14ac:dyDescent="0.35">
      <c r="B20" t="s">
        <v>245</v>
      </c>
      <c r="C20" s="218">
        <f>+'[1]EE SUM'!$C$10</f>
        <v>4121589.6035774676</v>
      </c>
      <c r="D20" s="218">
        <f>+'[1]EE SUM'!$C$13</f>
        <v>1916951.3246238802</v>
      </c>
      <c r="E20" s="218">
        <f>+'[1]EE SUM'!$C$15</f>
        <v>692016.79037187446</v>
      </c>
    </row>
    <row r="21" spans="2:5" x14ac:dyDescent="0.35">
      <c r="B21" t="s">
        <v>246</v>
      </c>
      <c r="C21" s="12">
        <f>SUM(C14:C20)</f>
        <v>22716372.550021388</v>
      </c>
      <c r="D21" s="12">
        <f>SUM(D14:D20)</f>
        <v>10565384.873014947</v>
      </c>
      <c r="E21" s="12">
        <f>SUM(E14:E20)</f>
        <v>3814089.4006799636</v>
      </c>
    </row>
    <row r="22" spans="2:5" x14ac:dyDescent="0.35">
      <c r="D22" s="11"/>
      <c r="E22" s="12"/>
    </row>
    <row r="23" spans="2:5" x14ac:dyDescent="0.35">
      <c r="C23">
        <f>+C6*0.1146</f>
        <v>3814089.4006799641</v>
      </c>
    </row>
  </sheetData>
  <pageMargins left="0.7" right="0.7" top="0.75" bottom="0.75" header="0.3" footer="0.3"/>
  <pageSetup paperSize="12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G69"/>
  <sheetViews>
    <sheetView showOutlineSymbols="0" workbookViewId="0"/>
  </sheetViews>
  <sheetFormatPr defaultRowHeight="12.75" x14ac:dyDescent="0.35"/>
  <cols>
    <col min="1" max="1" width="24.1328125" customWidth="1"/>
    <col min="2" max="2" width="13.265625" customWidth="1"/>
    <col min="3" max="3" width="12" customWidth="1"/>
    <col min="4" max="4" width="9.265625" bestFit="1" customWidth="1"/>
    <col min="5" max="5" width="12.1328125" customWidth="1"/>
    <col min="6" max="6" width="14.265625" customWidth="1"/>
    <col min="7" max="7" width="11.265625" customWidth="1"/>
  </cols>
  <sheetData>
    <row r="4" spans="1:7" x14ac:dyDescent="0.35">
      <c r="C4" t="e">
        <f>#REF!</f>
        <v>#REF!</v>
      </c>
      <c r="D4" t="e">
        <f>#REF!</f>
        <v>#REF!</v>
      </c>
      <c r="E4" t="s">
        <v>38</v>
      </c>
      <c r="F4" t="e">
        <f>#REF!</f>
        <v>#REF!</v>
      </c>
    </row>
    <row r="5" spans="1:7" x14ac:dyDescent="0.35">
      <c r="C5" t="e">
        <f>#REF!</f>
        <v>#REF!</v>
      </c>
      <c r="D5" t="e">
        <f>#REF!</f>
        <v>#REF!</v>
      </c>
      <c r="E5" t="s">
        <v>39</v>
      </c>
      <c r="F5" t="e">
        <f>#REF!</f>
        <v>#REF!</v>
      </c>
    </row>
    <row r="6" spans="1:7" x14ac:dyDescent="0.35">
      <c r="C6" t="e">
        <f>#REF!</f>
        <v>#REF!</v>
      </c>
      <c r="D6" t="e">
        <f>#REF!</f>
        <v>#REF!</v>
      </c>
    </row>
    <row r="7" spans="1:7" x14ac:dyDescent="0.35">
      <c r="A7" t="e">
        <f>#REF!</f>
        <v>#REF!</v>
      </c>
      <c r="B7">
        <v>400</v>
      </c>
      <c r="C7">
        <v>401</v>
      </c>
      <c r="D7">
        <v>402</v>
      </c>
      <c r="E7">
        <v>403</v>
      </c>
      <c r="F7">
        <v>404</v>
      </c>
    </row>
    <row r="9" spans="1:7" x14ac:dyDescent="0.35">
      <c r="B9" s="12"/>
      <c r="C9" s="12"/>
      <c r="D9" s="12"/>
      <c r="E9" s="12"/>
      <c r="F9" s="12"/>
      <c r="G9" s="12"/>
    </row>
    <row r="10" spans="1:7" x14ac:dyDescent="0.35">
      <c r="A10" t="e">
        <f>#REF!</f>
        <v>#REF!</v>
      </c>
      <c r="B10" s="12" t="e">
        <f>+#REF!</f>
        <v>#REF!</v>
      </c>
      <c r="C10" s="12" t="e">
        <f>#REF!</f>
        <v>#REF!</v>
      </c>
      <c r="D10" s="12" t="e">
        <f>#REF!</f>
        <v>#REF!</v>
      </c>
      <c r="E10" s="12" t="e">
        <f>+#REF!+#REF!</f>
        <v>#REF!</v>
      </c>
      <c r="F10" s="12" t="e">
        <f>+#REF!</f>
        <v>#REF!</v>
      </c>
      <c r="G10" s="12"/>
    </row>
    <row r="11" spans="1:7" x14ac:dyDescent="0.35">
      <c r="A11" t="e">
        <f>#REF!</f>
        <v>#REF!</v>
      </c>
      <c r="B11" s="12" t="e">
        <f>+#REF!</f>
        <v>#REF!</v>
      </c>
      <c r="C11" s="12" t="e">
        <f>#REF!</f>
        <v>#REF!</v>
      </c>
      <c r="D11" s="12" t="e">
        <f>#REF!</f>
        <v>#REF!</v>
      </c>
      <c r="E11" s="12" t="e">
        <f>+#REF!+#REF!</f>
        <v>#REF!</v>
      </c>
      <c r="F11" s="12" t="e">
        <f>+#REF!</f>
        <v>#REF!</v>
      </c>
      <c r="G11" s="12"/>
    </row>
    <row r="12" spans="1:7" x14ac:dyDescent="0.35">
      <c r="A12" t="e">
        <f>#REF!</f>
        <v>#REF!</v>
      </c>
      <c r="B12" s="12" t="e">
        <f>+#REF!</f>
        <v>#REF!</v>
      </c>
      <c r="C12" s="12" t="e">
        <f>#REF!</f>
        <v>#REF!</v>
      </c>
      <c r="D12" s="12" t="e">
        <f>#REF!</f>
        <v>#REF!</v>
      </c>
      <c r="E12" s="12" t="e">
        <f>+#REF!+#REF!</f>
        <v>#REF!</v>
      </c>
      <c r="F12" s="12" t="e">
        <f>+#REF!</f>
        <v>#REF!</v>
      </c>
      <c r="G12" s="12"/>
    </row>
    <row r="13" spans="1:7" x14ac:dyDescent="0.35">
      <c r="A13" t="e">
        <f>#REF!</f>
        <v>#REF!</v>
      </c>
      <c r="B13" s="12" t="e">
        <f>+#REF!</f>
        <v>#REF!</v>
      </c>
      <c r="C13" s="12" t="e">
        <f>#REF!</f>
        <v>#REF!</v>
      </c>
      <c r="D13" s="12" t="e">
        <f>#REF!</f>
        <v>#REF!</v>
      </c>
      <c r="E13" s="12" t="e">
        <f>+#REF!+#REF!</f>
        <v>#REF!</v>
      </c>
      <c r="F13" s="12" t="e">
        <f>+#REF!</f>
        <v>#REF!</v>
      </c>
      <c r="G13" s="12"/>
    </row>
    <row r="14" spans="1:7" x14ac:dyDescent="0.35">
      <c r="A14" t="e">
        <f>#REF!</f>
        <v>#REF!</v>
      </c>
      <c r="B14" s="12" t="e">
        <f>+#REF!</f>
        <v>#REF!</v>
      </c>
      <c r="C14" s="12" t="e">
        <f>#REF!</f>
        <v>#REF!</v>
      </c>
      <c r="D14" s="12" t="e">
        <f>#REF!</f>
        <v>#REF!</v>
      </c>
      <c r="E14" s="12" t="e">
        <f>+#REF!+#REF!</f>
        <v>#REF!</v>
      </c>
      <c r="F14" s="12" t="e">
        <f>+#REF!</f>
        <v>#REF!</v>
      </c>
      <c r="G14" s="12"/>
    </row>
    <row r="15" spans="1:7" x14ac:dyDescent="0.35">
      <c r="A15" t="e">
        <f>#REF!</f>
        <v>#REF!</v>
      </c>
      <c r="B15" s="12" t="e">
        <f>+#REF!</f>
        <v>#REF!</v>
      </c>
      <c r="C15" s="12" t="e">
        <f>#REF!</f>
        <v>#REF!</v>
      </c>
      <c r="D15" s="12" t="e">
        <f>#REF!</f>
        <v>#REF!</v>
      </c>
      <c r="E15" s="12" t="e">
        <f>+#REF!+#REF!</f>
        <v>#REF!</v>
      </c>
      <c r="F15" s="12" t="e">
        <f>+#REF!</f>
        <v>#REF!</v>
      </c>
      <c r="G15" s="12"/>
    </row>
    <row r="16" spans="1:7" x14ac:dyDescent="0.35">
      <c r="A16" t="e">
        <f>#REF!</f>
        <v>#REF!</v>
      </c>
      <c r="B16" s="12" t="e">
        <f>+#REF!</f>
        <v>#REF!</v>
      </c>
      <c r="C16" s="12" t="e">
        <f>#REF!</f>
        <v>#REF!</v>
      </c>
      <c r="D16" s="12" t="e">
        <f>#REF!</f>
        <v>#REF!</v>
      </c>
      <c r="E16" s="12" t="e">
        <f>+#REF!+#REF!</f>
        <v>#REF!</v>
      </c>
      <c r="F16" s="12" t="e">
        <f>+#REF!</f>
        <v>#REF!</v>
      </c>
      <c r="G16" s="12"/>
    </row>
    <row r="17" spans="1:7" x14ac:dyDescent="0.35">
      <c r="A17" t="e">
        <f>#REF!</f>
        <v>#REF!</v>
      </c>
      <c r="B17" s="12" t="e">
        <f>+#REF!</f>
        <v>#REF!</v>
      </c>
      <c r="C17" s="12" t="e">
        <f>#REF!</f>
        <v>#REF!</v>
      </c>
      <c r="D17" s="12" t="e">
        <f>#REF!</f>
        <v>#REF!</v>
      </c>
      <c r="E17" s="12" t="e">
        <f>+#REF!+#REF!</f>
        <v>#REF!</v>
      </c>
      <c r="F17" s="12" t="e">
        <f>+#REF!</f>
        <v>#REF!</v>
      </c>
      <c r="G17" s="12"/>
    </row>
    <row r="18" spans="1:7" x14ac:dyDescent="0.35">
      <c r="A18" t="e">
        <f>#REF!</f>
        <v>#REF!</v>
      </c>
      <c r="B18" s="12" t="e">
        <f>+#REF!</f>
        <v>#REF!</v>
      </c>
      <c r="C18" s="12" t="e">
        <f>#REF!</f>
        <v>#REF!</v>
      </c>
      <c r="D18" s="12" t="e">
        <f>#REF!</f>
        <v>#REF!</v>
      </c>
      <c r="E18" s="12" t="e">
        <f>+#REF!+#REF!</f>
        <v>#REF!</v>
      </c>
      <c r="F18" s="12" t="e">
        <f>+#REF!</f>
        <v>#REF!</v>
      </c>
      <c r="G18" s="12"/>
    </row>
    <row r="19" spans="1:7" x14ac:dyDescent="0.35">
      <c r="A19" t="e">
        <f>#REF!</f>
        <v>#REF!</v>
      </c>
      <c r="B19" s="12" t="e">
        <f>+#REF!</f>
        <v>#REF!</v>
      </c>
      <c r="C19" s="12" t="e">
        <f>#REF!</f>
        <v>#REF!</v>
      </c>
      <c r="D19" s="12" t="e">
        <f>#REF!</f>
        <v>#REF!</v>
      </c>
      <c r="E19" s="12" t="e">
        <f>+#REF!+#REF!</f>
        <v>#REF!</v>
      </c>
      <c r="F19" s="12" t="e">
        <f>+#REF!</f>
        <v>#REF!</v>
      </c>
      <c r="G19" s="12"/>
    </row>
    <row r="20" spans="1:7" x14ac:dyDescent="0.35">
      <c r="A20" t="e">
        <f>#REF!</f>
        <v>#REF!</v>
      </c>
      <c r="B20" s="12" t="e">
        <f>+#REF!</f>
        <v>#REF!</v>
      </c>
      <c r="C20" s="12" t="e">
        <f>#REF!</f>
        <v>#REF!</v>
      </c>
      <c r="D20" s="12" t="e">
        <f>#REF!</f>
        <v>#REF!</v>
      </c>
      <c r="E20" s="12" t="e">
        <f>+#REF!+#REF!</f>
        <v>#REF!</v>
      </c>
      <c r="F20" s="12" t="e">
        <f>+#REF!</f>
        <v>#REF!</v>
      </c>
      <c r="G20" s="12"/>
    </row>
    <row r="21" spans="1:7" x14ac:dyDescent="0.35">
      <c r="A21" t="e">
        <f>#REF!</f>
        <v>#REF!</v>
      </c>
      <c r="B21" s="12" t="e">
        <f>+#REF!</f>
        <v>#REF!</v>
      </c>
      <c r="C21" s="12" t="e">
        <f>#REF!</f>
        <v>#REF!</v>
      </c>
      <c r="D21" s="12" t="e">
        <f>#REF!</f>
        <v>#REF!</v>
      </c>
      <c r="E21" s="12" t="e">
        <f>+#REF!+#REF!</f>
        <v>#REF!</v>
      </c>
      <c r="F21" s="12" t="e">
        <f>+#REF!</f>
        <v>#REF!</v>
      </c>
      <c r="G21" s="12"/>
    </row>
    <row r="22" spans="1:7" x14ac:dyDescent="0.35">
      <c r="A22" t="e">
        <f>#REF!</f>
        <v>#REF!</v>
      </c>
      <c r="B22" s="12" t="e">
        <f>+#REF!</f>
        <v>#REF!</v>
      </c>
      <c r="C22" s="12" t="e">
        <f>#REF!</f>
        <v>#REF!</v>
      </c>
      <c r="D22" s="12" t="e">
        <f>#REF!</f>
        <v>#REF!</v>
      </c>
      <c r="E22" s="12" t="e">
        <f>+#REF!+#REF!</f>
        <v>#REF!</v>
      </c>
      <c r="F22" s="12" t="e">
        <f>+#REF!</f>
        <v>#REF!</v>
      </c>
      <c r="G22" s="12"/>
    </row>
    <row r="23" spans="1:7" x14ac:dyDescent="0.35">
      <c r="A23" t="e">
        <f>#REF!</f>
        <v>#REF!</v>
      </c>
      <c r="B23" s="12" t="e">
        <f>+#REF!</f>
        <v>#REF!</v>
      </c>
      <c r="C23" s="12" t="e">
        <f>#REF!</f>
        <v>#REF!</v>
      </c>
      <c r="D23" s="12" t="e">
        <f>#REF!</f>
        <v>#REF!</v>
      </c>
      <c r="E23" s="12" t="e">
        <f>+#REF!+#REF!</f>
        <v>#REF!</v>
      </c>
      <c r="F23" s="12" t="e">
        <f>+#REF!</f>
        <v>#REF!</v>
      </c>
      <c r="G23" s="12"/>
    </row>
    <row r="24" spans="1:7" x14ac:dyDescent="0.35">
      <c r="A24" t="e">
        <f>#REF!</f>
        <v>#REF!</v>
      </c>
      <c r="B24" s="12" t="e">
        <f>+#REF!</f>
        <v>#REF!</v>
      </c>
      <c r="C24" s="12" t="e">
        <f>#REF!</f>
        <v>#REF!</v>
      </c>
      <c r="D24" s="12" t="e">
        <f>#REF!</f>
        <v>#REF!</v>
      </c>
      <c r="E24" s="12" t="e">
        <f>+#REF!+#REF!</f>
        <v>#REF!</v>
      </c>
      <c r="F24" s="12" t="e">
        <f>+#REF!</f>
        <v>#REF!</v>
      </c>
      <c r="G24" s="12"/>
    </row>
    <row r="25" spans="1:7" x14ac:dyDescent="0.35">
      <c r="A25" t="e">
        <f>#REF!</f>
        <v>#REF!</v>
      </c>
      <c r="B25" s="12" t="e">
        <f>+#REF!</f>
        <v>#REF!</v>
      </c>
      <c r="C25" s="12" t="e">
        <f>#REF!</f>
        <v>#REF!</v>
      </c>
      <c r="D25" s="12" t="e">
        <f>#REF!</f>
        <v>#REF!</v>
      </c>
      <c r="E25" s="12" t="e">
        <f>+#REF!+#REF!</f>
        <v>#REF!</v>
      </c>
      <c r="F25" s="12" t="e">
        <f>+#REF!</f>
        <v>#REF!</v>
      </c>
      <c r="G25" s="12"/>
    </row>
    <row r="26" spans="1:7" x14ac:dyDescent="0.35">
      <c r="A26" t="e">
        <f>#REF!</f>
        <v>#REF!</v>
      </c>
      <c r="B26" s="12" t="e">
        <f>+#REF!</f>
        <v>#REF!</v>
      </c>
      <c r="C26" s="12" t="e">
        <f>#REF!</f>
        <v>#REF!</v>
      </c>
      <c r="D26" s="12" t="e">
        <f>#REF!</f>
        <v>#REF!</v>
      </c>
      <c r="E26" s="12" t="e">
        <f>+#REF!+#REF!</f>
        <v>#REF!</v>
      </c>
      <c r="F26" s="12" t="e">
        <f>+#REF!</f>
        <v>#REF!</v>
      </c>
      <c r="G26" s="12"/>
    </row>
    <row r="27" spans="1:7" x14ac:dyDescent="0.35">
      <c r="A27" t="e">
        <f>#REF!</f>
        <v>#REF!</v>
      </c>
      <c r="B27" s="12" t="e">
        <f>+#REF!</f>
        <v>#REF!</v>
      </c>
      <c r="C27" s="12" t="e">
        <f>#REF!</f>
        <v>#REF!</v>
      </c>
      <c r="D27" s="12" t="e">
        <f>#REF!</f>
        <v>#REF!</v>
      </c>
      <c r="E27" s="12" t="e">
        <f>+#REF!+#REF!</f>
        <v>#REF!</v>
      </c>
      <c r="F27" s="12" t="e">
        <f>+#REF!</f>
        <v>#REF!</v>
      </c>
      <c r="G27" s="12"/>
    </row>
    <row r="28" spans="1:7" x14ac:dyDescent="0.35">
      <c r="A28" t="e">
        <f>#REF!</f>
        <v>#REF!</v>
      </c>
      <c r="B28" s="12" t="e">
        <f>+#REF!</f>
        <v>#REF!</v>
      </c>
      <c r="C28" s="12" t="e">
        <f>#REF!</f>
        <v>#REF!</v>
      </c>
      <c r="D28" s="12" t="e">
        <f>#REF!</f>
        <v>#REF!</v>
      </c>
      <c r="E28" s="12" t="e">
        <f>+#REF!+#REF!</f>
        <v>#REF!</v>
      </c>
      <c r="F28" s="12" t="e">
        <f>+#REF!</f>
        <v>#REF!</v>
      </c>
      <c r="G28" s="12"/>
    </row>
    <row r="29" spans="1:7" x14ac:dyDescent="0.35">
      <c r="A29" t="e">
        <f>#REF!</f>
        <v>#REF!</v>
      </c>
      <c r="B29" s="12" t="e">
        <f>+#REF!</f>
        <v>#REF!</v>
      </c>
      <c r="C29" s="12" t="e">
        <f>#REF!</f>
        <v>#REF!</v>
      </c>
      <c r="D29" s="12" t="e">
        <f>#REF!</f>
        <v>#REF!</v>
      </c>
      <c r="E29" s="12" t="e">
        <f>+#REF!+#REF!</f>
        <v>#REF!</v>
      </c>
      <c r="F29" s="12" t="e">
        <f>+#REF!</f>
        <v>#REF!</v>
      </c>
      <c r="G29" s="12"/>
    </row>
    <row r="30" spans="1:7" x14ac:dyDescent="0.35">
      <c r="A30" t="e">
        <f>#REF!</f>
        <v>#REF!</v>
      </c>
      <c r="B30" s="12" t="e">
        <f>+#REF!</f>
        <v>#REF!</v>
      </c>
      <c r="C30" s="12" t="e">
        <f>#REF!</f>
        <v>#REF!</v>
      </c>
      <c r="D30" s="12" t="e">
        <f>#REF!</f>
        <v>#REF!</v>
      </c>
      <c r="E30" s="12" t="e">
        <f>+#REF!+#REF!</f>
        <v>#REF!</v>
      </c>
      <c r="F30" s="12" t="e">
        <f>+#REF!</f>
        <v>#REF!</v>
      </c>
      <c r="G30" s="12"/>
    </row>
    <row r="31" spans="1:7" x14ac:dyDescent="0.35">
      <c r="A31" t="e">
        <f>#REF!</f>
        <v>#REF!</v>
      </c>
      <c r="B31" s="12" t="e">
        <f>+#REF!</f>
        <v>#REF!</v>
      </c>
      <c r="C31" s="12" t="e">
        <f>#REF!</f>
        <v>#REF!</v>
      </c>
      <c r="D31" s="12" t="e">
        <f>#REF!</f>
        <v>#REF!</v>
      </c>
      <c r="E31" s="12" t="e">
        <f>+#REF!+#REF!</f>
        <v>#REF!</v>
      </c>
      <c r="F31" s="12" t="e">
        <f>+#REF!</f>
        <v>#REF!</v>
      </c>
      <c r="G31" s="12"/>
    </row>
    <row r="32" spans="1:7" x14ac:dyDescent="0.35">
      <c r="A32" t="e">
        <f>#REF!</f>
        <v>#REF!</v>
      </c>
      <c r="B32" s="12" t="e">
        <f>+#REF!</f>
        <v>#REF!</v>
      </c>
      <c r="C32" s="12" t="e">
        <f>#REF!</f>
        <v>#REF!</v>
      </c>
      <c r="D32" s="12" t="e">
        <f>#REF!</f>
        <v>#REF!</v>
      </c>
      <c r="E32" s="12" t="e">
        <f>+#REF!+#REF!</f>
        <v>#REF!</v>
      </c>
      <c r="F32" s="12" t="e">
        <f>+#REF!</f>
        <v>#REF!</v>
      </c>
      <c r="G32" s="12"/>
    </row>
    <row r="33" spans="1:7" x14ac:dyDescent="0.35">
      <c r="A33" t="e">
        <f>#REF!</f>
        <v>#REF!</v>
      </c>
      <c r="B33" s="12" t="e">
        <f>+#REF!</f>
        <v>#REF!</v>
      </c>
      <c r="C33" s="12" t="e">
        <f>#REF!</f>
        <v>#REF!</v>
      </c>
      <c r="D33" s="12" t="e">
        <f>#REF!</f>
        <v>#REF!</v>
      </c>
      <c r="E33" s="12" t="e">
        <f>+#REF!+#REF!</f>
        <v>#REF!</v>
      </c>
      <c r="F33" s="12" t="e">
        <f>+#REF!</f>
        <v>#REF!</v>
      </c>
      <c r="G33" s="12"/>
    </row>
    <row r="34" spans="1:7" x14ac:dyDescent="0.35">
      <c r="A34" t="e">
        <f>#REF!</f>
        <v>#REF!</v>
      </c>
      <c r="B34" s="12" t="e">
        <f>+#REF!</f>
        <v>#REF!</v>
      </c>
      <c r="C34" s="12" t="e">
        <f>#REF!</f>
        <v>#REF!</v>
      </c>
      <c r="D34" s="12" t="e">
        <f>#REF!</f>
        <v>#REF!</v>
      </c>
      <c r="E34" s="12" t="e">
        <f>+#REF!+#REF!</f>
        <v>#REF!</v>
      </c>
      <c r="F34" s="12" t="e">
        <f>+#REF!</f>
        <v>#REF!</v>
      </c>
      <c r="G34" s="12"/>
    </row>
    <row r="35" spans="1:7" x14ac:dyDescent="0.35">
      <c r="A35" t="e">
        <f>#REF!</f>
        <v>#REF!</v>
      </c>
      <c r="B35" s="12" t="e">
        <f>+#REF!</f>
        <v>#REF!</v>
      </c>
      <c r="C35" s="12" t="e">
        <f>#REF!</f>
        <v>#REF!</v>
      </c>
      <c r="D35" s="12" t="e">
        <f>#REF!</f>
        <v>#REF!</v>
      </c>
      <c r="E35" s="12" t="e">
        <f>+#REF!+#REF!</f>
        <v>#REF!</v>
      </c>
      <c r="F35" s="12" t="e">
        <f>+#REF!</f>
        <v>#REF!</v>
      </c>
      <c r="G35" s="12"/>
    </row>
    <row r="36" spans="1:7" x14ac:dyDescent="0.35">
      <c r="A36" t="e">
        <f>#REF!</f>
        <v>#REF!</v>
      </c>
      <c r="B36" s="12" t="e">
        <f>+#REF!</f>
        <v>#REF!</v>
      </c>
      <c r="C36" s="12" t="e">
        <f>#REF!</f>
        <v>#REF!</v>
      </c>
      <c r="D36" s="12" t="e">
        <f>#REF!</f>
        <v>#REF!</v>
      </c>
      <c r="E36" s="12" t="e">
        <f>+#REF!+#REF!</f>
        <v>#REF!</v>
      </c>
      <c r="F36" s="12" t="e">
        <f>+#REF!</f>
        <v>#REF!</v>
      </c>
      <c r="G36" s="12"/>
    </row>
    <row r="37" spans="1:7" x14ac:dyDescent="0.35">
      <c r="A37" t="e">
        <f>#REF!</f>
        <v>#REF!</v>
      </c>
      <c r="B37" s="12" t="e">
        <f>+#REF!</f>
        <v>#REF!</v>
      </c>
      <c r="C37" s="12" t="e">
        <f>#REF!</f>
        <v>#REF!</v>
      </c>
      <c r="D37" s="12" t="e">
        <f>#REF!</f>
        <v>#REF!</v>
      </c>
      <c r="E37" s="12" t="e">
        <f>+#REF!+#REF!</f>
        <v>#REF!</v>
      </c>
      <c r="F37" s="12" t="e">
        <f>+#REF!</f>
        <v>#REF!</v>
      </c>
      <c r="G37" s="12"/>
    </row>
    <row r="38" spans="1:7" x14ac:dyDescent="0.35">
      <c r="A38" t="e">
        <f>#REF!</f>
        <v>#REF!</v>
      </c>
      <c r="B38" s="12" t="e">
        <f>+#REF!</f>
        <v>#REF!</v>
      </c>
      <c r="C38" s="12" t="e">
        <f>#REF!</f>
        <v>#REF!</v>
      </c>
      <c r="D38" s="12" t="e">
        <f>#REF!</f>
        <v>#REF!</v>
      </c>
      <c r="E38" s="12" t="e">
        <f>+#REF!+#REF!</f>
        <v>#REF!</v>
      </c>
      <c r="F38" s="12" t="e">
        <f>+#REF!</f>
        <v>#REF!</v>
      </c>
      <c r="G38" s="12"/>
    </row>
    <row r="39" spans="1:7" x14ac:dyDescent="0.35">
      <c r="A39" t="e">
        <f>#REF!</f>
        <v>#REF!</v>
      </c>
      <c r="B39" s="12" t="e">
        <f>+#REF!</f>
        <v>#REF!</v>
      </c>
      <c r="C39" s="12" t="e">
        <f>#REF!</f>
        <v>#REF!</v>
      </c>
      <c r="D39" s="12" t="e">
        <f>#REF!</f>
        <v>#REF!</v>
      </c>
      <c r="E39" s="12" t="e">
        <f>+#REF!+#REF!</f>
        <v>#REF!</v>
      </c>
      <c r="F39" s="12" t="e">
        <f>+#REF!</f>
        <v>#REF!</v>
      </c>
      <c r="G39" s="12"/>
    </row>
    <row r="40" spans="1:7" x14ac:dyDescent="0.35">
      <c r="A40" t="e">
        <f>#REF!</f>
        <v>#REF!</v>
      </c>
      <c r="B40" s="12" t="e">
        <f>+#REF!</f>
        <v>#REF!</v>
      </c>
      <c r="C40" s="12" t="e">
        <f>#REF!</f>
        <v>#REF!</v>
      </c>
      <c r="D40" s="12" t="e">
        <f>#REF!</f>
        <v>#REF!</v>
      </c>
      <c r="E40" s="12" t="e">
        <f>+#REF!+#REF!</f>
        <v>#REF!</v>
      </c>
      <c r="F40" s="12" t="e">
        <f>+#REF!</f>
        <v>#REF!</v>
      </c>
      <c r="G40" s="12"/>
    </row>
    <row r="41" spans="1:7" x14ac:dyDescent="0.35">
      <c r="A41" t="e">
        <f>#REF!</f>
        <v>#REF!</v>
      </c>
      <c r="B41" s="12" t="e">
        <f>+#REF!</f>
        <v>#REF!</v>
      </c>
      <c r="C41" s="12" t="e">
        <f>#REF!</f>
        <v>#REF!</v>
      </c>
      <c r="D41" s="12" t="e">
        <f>#REF!</f>
        <v>#REF!</v>
      </c>
      <c r="E41" s="12" t="e">
        <f>+#REF!+#REF!</f>
        <v>#REF!</v>
      </c>
      <c r="F41" s="12" t="e">
        <f>+#REF!</f>
        <v>#REF!</v>
      </c>
      <c r="G41" s="12"/>
    </row>
    <row r="42" spans="1:7" x14ac:dyDescent="0.35">
      <c r="A42" t="e">
        <f>#REF!</f>
        <v>#REF!</v>
      </c>
      <c r="B42" s="12" t="e">
        <f>+#REF!</f>
        <v>#REF!</v>
      </c>
      <c r="C42" s="12" t="e">
        <f>#REF!</f>
        <v>#REF!</v>
      </c>
      <c r="D42" s="12" t="e">
        <f>#REF!</f>
        <v>#REF!</v>
      </c>
      <c r="E42" s="12" t="e">
        <f>+#REF!+#REF!</f>
        <v>#REF!</v>
      </c>
      <c r="F42" s="12" t="e">
        <f>+#REF!</f>
        <v>#REF!</v>
      </c>
      <c r="G42" s="12"/>
    </row>
    <row r="43" spans="1:7" x14ac:dyDescent="0.35">
      <c r="A43" t="e">
        <f>#REF!</f>
        <v>#REF!</v>
      </c>
      <c r="B43" s="12" t="e">
        <f>+#REF!</f>
        <v>#REF!</v>
      </c>
      <c r="C43" s="12" t="e">
        <f>#REF!</f>
        <v>#REF!</v>
      </c>
      <c r="D43" s="12" t="e">
        <f>#REF!</f>
        <v>#REF!</v>
      </c>
      <c r="E43" s="12" t="e">
        <f>+#REF!+#REF!</f>
        <v>#REF!</v>
      </c>
      <c r="F43" s="12" t="e">
        <f>+#REF!</f>
        <v>#REF!</v>
      </c>
      <c r="G43" s="12"/>
    </row>
    <row r="44" spans="1:7" x14ac:dyDescent="0.35">
      <c r="A44" t="e">
        <f>#REF!</f>
        <v>#REF!</v>
      </c>
      <c r="B44" s="12" t="e">
        <f>+#REF!</f>
        <v>#REF!</v>
      </c>
      <c r="C44" s="12" t="e">
        <f>#REF!</f>
        <v>#REF!</v>
      </c>
      <c r="D44" s="12" t="e">
        <f>#REF!</f>
        <v>#REF!</v>
      </c>
      <c r="E44" s="12" t="e">
        <f>+#REF!+#REF!</f>
        <v>#REF!</v>
      </c>
      <c r="F44" s="12" t="e">
        <f>+#REF!</f>
        <v>#REF!</v>
      </c>
      <c r="G44" s="12"/>
    </row>
    <row r="45" spans="1:7" x14ac:dyDescent="0.35">
      <c r="A45" t="e">
        <f>#REF!</f>
        <v>#REF!</v>
      </c>
      <c r="B45" s="12" t="e">
        <f>+#REF!</f>
        <v>#REF!</v>
      </c>
      <c r="C45" s="12" t="e">
        <f>#REF!</f>
        <v>#REF!</v>
      </c>
      <c r="D45" s="12" t="e">
        <f>#REF!</f>
        <v>#REF!</v>
      </c>
      <c r="E45" s="12" t="e">
        <f>+#REF!+#REF!</f>
        <v>#REF!</v>
      </c>
      <c r="F45" s="12" t="e">
        <f>+#REF!</f>
        <v>#REF!</v>
      </c>
      <c r="G45" s="12"/>
    </row>
    <row r="46" spans="1:7" x14ac:dyDescent="0.35">
      <c r="A46" t="e">
        <f>#REF!</f>
        <v>#REF!</v>
      </c>
      <c r="B46" s="12" t="e">
        <f>+#REF!</f>
        <v>#REF!</v>
      </c>
      <c r="C46" s="12" t="e">
        <f>#REF!</f>
        <v>#REF!</v>
      </c>
      <c r="D46" s="12" t="e">
        <f>#REF!</f>
        <v>#REF!</v>
      </c>
      <c r="E46" s="12" t="e">
        <f>+#REF!+#REF!</f>
        <v>#REF!</v>
      </c>
      <c r="F46" s="12" t="e">
        <f>+#REF!</f>
        <v>#REF!</v>
      </c>
      <c r="G46" s="12"/>
    </row>
    <row r="47" spans="1:7" x14ac:dyDescent="0.35">
      <c r="A47" t="e">
        <f>#REF!</f>
        <v>#REF!</v>
      </c>
      <c r="B47" s="12" t="e">
        <f>+#REF!</f>
        <v>#REF!</v>
      </c>
      <c r="C47" s="12" t="e">
        <f>#REF!</f>
        <v>#REF!</v>
      </c>
      <c r="D47" s="12" t="e">
        <f>#REF!</f>
        <v>#REF!</v>
      </c>
      <c r="E47" s="12" t="e">
        <f>+#REF!+#REF!</f>
        <v>#REF!</v>
      </c>
      <c r="F47" s="12" t="e">
        <f>+#REF!</f>
        <v>#REF!</v>
      </c>
      <c r="G47" s="12"/>
    </row>
    <row r="48" spans="1:7" x14ac:dyDescent="0.35">
      <c r="A48" t="e">
        <f>#REF!</f>
        <v>#REF!</v>
      </c>
      <c r="B48" s="12" t="e">
        <f>+#REF!</f>
        <v>#REF!</v>
      </c>
      <c r="C48" s="12" t="e">
        <f>#REF!</f>
        <v>#REF!</v>
      </c>
      <c r="D48" s="12" t="e">
        <f>#REF!</f>
        <v>#REF!</v>
      </c>
      <c r="E48" s="12" t="e">
        <f>+#REF!+#REF!</f>
        <v>#REF!</v>
      </c>
      <c r="F48" s="12" t="e">
        <f>+#REF!</f>
        <v>#REF!</v>
      </c>
      <c r="G48" s="12"/>
    </row>
    <row r="49" spans="1:7" x14ac:dyDescent="0.35">
      <c r="A49" t="e">
        <f>#REF!</f>
        <v>#REF!</v>
      </c>
      <c r="B49" s="12" t="e">
        <f>+#REF!</f>
        <v>#REF!</v>
      </c>
      <c r="C49" s="12" t="e">
        <f>#REF!</f>
        <v>#REF!</v>
      </c>
      <c r="D49" s="12" t="e">
        <f>#REF!</f>
        <v>#REF!</v>
      </c>
      <c r="E49" s="12" t="e">
        <f>+#REF!+#REF!</f>
        <v>#REF!</v>
      </c>
      <c r="F49" s="12" t="e">
        <f>+#REF!</f>
        <v>#REF!</v>
      </c>
      <c r="G49" s="12"/>
    </row>
    <row r="50" spans="1:7" x14ac:dyDescent="0.35">
      <c r="A50" t="e">
        <f>#REF!</f>
        <v>#REF!</v>
      </c>
      <c r="B50" s="12" t="e">
        <f>+#REF!</f>
        <v>#REF!</v>
      </c>
      <c r="C50" s="12" t="e">
        <f>#REF!</f>
        <v>#REF!</v>
      </c>
      <c r="D50" s="12" t="e">
        <f>#REF!</f>
        <v>#REF!</v>
      </c>
      <c r="E50" s="12" t="e">
        <f>+#REF!+#REF!</f>
        <v>#REF!</v>
      </c>
      <c r="F50" s="12" t="e">
        <f>+#REF!</f>
        <v>#REF!</v>
      </c>
      <c r="G50" s="12"/>
    </row>
    <row r="51" spans="1:7" x14ac:dyDescent="0.35">
      <c r="A51" t="e">
        <f>#REF!</f>
        <v>#REF!</v>
      </c>
      <c r="B51" s="12" t="e">
        <f>+#REF!</f>
        <v>#REF!</v>
      </c>
      <c r="C51" s="12" t="e">
        <f>#REF!</f>
        <v>#REF!</v>
      </c>
      <c r="D51" s="12" t="e">
        <f>#REF!</f>
        <v>#REF!</v>
      </c>
      <c r="E51" s="12" t="e">
        <f>+#REF!+#REF!</f>
        <v>#REF!</v>
      </c>
      <c r="F51" s="12" t="e">
        <f>+#REF!</f>
        <v>#REF!</v>
      </c>
      <c r="G51" s="12"/>
    </row>
    <row r="52" spans="1:7" x14ac:dyDescent="0.35">
      <c r="A52" t="e">
        <f>#REF!</f>
        <v>#REF!</v>
      </c>
      <c r="B52" s="12" t="e">
        <f>+#REF!</f>
        <v>#REF!</v>
      </c>
      <c r="C52" s="12" t="e">
        <f>#REF!</f>
        <v>#REF!</v>
      </c>
      <c r="D52" s="12" t="e">
        <f>#REF!</f>
        <v>#REF!</v>
      </c>
      <c r="E52" s="12" t="e">
        <f>+#REF!+#REF!</f>
        <v>#REF!</v>
      </c>
      <c r="F52" s="12" t="e">
        <f>+#REF!</f>
        <v>#REF!</v>
      </c>
      <c r="G52" s="12"/>
    </row>
    <row r="53" spans="1:7" x14ac:dyDescent="0.35">
      <c r="A53" t="e">
        <f>#REF!</f>
        <v>#REF!</v>
      </c>
      <c r="B53" s="12" t="e">
        <f>+#REF!</f>
        <v>#REF!</v>
      </c>
      <c r="C53" s="12" t="e">
        <f>#REF!</f>
        <v>#REF!</v>
      </c>
      <c r="D53" s="12" t="e">
        <f>#REF!</f>
        <v>#REF!</v>
      </c>
      <c r="E53" s="12" t="e">
        <f>+#REF!+#REF!</f>
        <v>#REF!</v>
      </c>
      <c r="F53" s="12" t="e">
        <f>+#REF!</f>
        <v>#REF!</v>
      </c>
      <c r="G53" s="12"/>
    </row>
    <row r="54" spans="1:7" x14ac:dyDescent="0.35">
      <c r="A54" t="e">
        <f>#REF!</f>
        <v>#REF!</v>
      </c>
      <c r="B54" s="12" t="e">
        <f>+#REF!</f>
        <v>#REF!</v>
      </c>
      <c r="C54" s="12" t="e">
        <f>#REF!</f>
        <v>#REF!</v>
      </c>
      <c r="D54" s="12" t="e">
        <f>#REF!</f>
        <v>#REF!</v>
      </c>
      <c r="E54" s="12" t="e">
        <f>+#REF!+#REF!</f>
        <v>#REF!</v>
      </c>
      <c r="F54" s="12" t="e">
        <f>+#REF!</f>
        <v>#REF!</v>
      </c>
      <c r="G54" s="12"/>
    </row>
    <row r="55" spans="1:7" x14ac:dyDescent="0.35">
      <c r="A55" t="e">
        <f>#REF!</f>
        <v>#REF!</v>
      </c>
      <c r="B55" s="12" t="e">
        <f>+#REF!</f>
        <v>#REF!</v>
      </c>
      <c r="C55" s="12" t="e">
        <f>#REF!</f>
        <v>#REF!</v>
      </c>
      <c r="D55" s="12" t="e">
        <f>#REF!</f>
        <v>#REF!</v>
      </c>
      <c r="E55" s="12" t="e">
        <f>+#REF!+#REF!</f>
        <v>#REF!</v>
      </c>
      <c r="F55" s="12" t="e">
        <f>+#REF!</f>
        <v>#REF!</v>
      </c>
      <c r="G55" s="12"/>
    </row>
    <row r="56" spans="1:7" x14ac:dyDescent="0.35">
      <c r="A56" t="e">
        <f>#REF!</f>
        <v>#REF!</v>
      </c>
      <c r="B56" s="12" t="e">
        <f>+#REF!</f>
        <v>#REF!</v>
      </c>
      <c r="C56" s="12" t="e">
        <f>#REF!</f>
        <v>#REF!</v>
      </c>
      <c r="D56" s="12" t="e">
        <f>#REF!</f>
        <v>#REF!</v>
      </c>
      <c r="E56" s="12" t="e">
        <f>+#REF!+#REF!</f>
        <v>#REF!</v>
      </c>
      <c r="F56" s="12" t="e">
        <f>+#REF!</f>
        <v>#REF!</v>
      </c>
      <c r="G56" s="12"/>
    </row>
    <row r="57" spans="1:7" x14ac:dyDescent="0.35">
      <c r="A57" t="e">
        <f>#REF!</f>
        <v>#REF!</v>
      </c>
      <c r="B57" s="12" t="e">
        <f>+#REF!</f>
        <v>#REF!</v>
      </c>
      <c r="C57" s="12" t="e">
        <f>#REF!</f>
        <v>#REF!</v>
      </c>
      <c r="D57" s="12" t="e">
        <f>#REF!</f>
        <v>#REF!</v>
      </c>
      <c r="E57" s="12" t="e">
        <f>+#REF!+#REF!</f>
        <v>#REF!</v>
      </c>
      <c r="F57" s="12" t="e">
        <f>+#REF!</f>
        <v>#REF!</v>
      </c>
      <c r="G57" s="12"/>
    </row>
    <row r="58" spans="1:7" x14ac:dyDescent="0.35">
      <c r="A58" t="e">
        <f>#REF!</f>
        <v>#REF!</v>
      </c>
      <c r="B58" s="12" t="e">
        <f>+#REF!</f>
        <v>#REF!</v>
      </c>
      <c r="C58" s="12" t="e">
        <f>#REF!</f>
        <v>#REF!</v>
      </c>
      <c r="D58" s="12" t="e">
        <f>#REF!</f>
        <v>#REF!</v>
      </c>
      <c r="E58" s="12" t="e">
        <f>+#REF!+#REF!</f>
        <v>#REF!</v>
      </c>
      <c r="F58" s="12" t="e">
        <f>+#REF!</f>
        <v>#REF!</v>
      </c>
      <c r="G58" s="12"/>
    </row>
    <row r="59" spans="1:7" x14ac:dyDescent="0.35">
      <c r="A59" t="e">
        <f>#REF!</f>
        <v>#REF!</v>
      </c>
      <c r="B59" s="12" t="e">
        <f>+#REF!</f>
        <v>#REF!</v>
      </c>
      <c r="C59" s="12" t="e">
        <f>#REF!</f>
        <v>#REF!</v>
      </c>
      <c r="D59" s="12" t="e">
        <f>#REF!</f>
        <v>#REF!</v>
      </c>
      <c r="E59" s="12" t="e">
        <f>+#REF!+#REF!</f>
        <v>#REF!</v>
      </c>
      <c r="F59" s="12" t="e">
        <f>+#REF!</f>
        <v>#REF!</v>
      </c>
      <c r="G59" s="12"/>
    </row>
    <row r="60" spans="1:7" x14ac:dyDescent="0.35">
      <c r="A60" t="e">
        <f>#REF!</f>
        <v>#REF!</v>
      </c>
      <c r="B60" s="12" t="e">
        <f>+#REF!</f>
        <v>#REF!</v>
      </c>
      <c r="C60" s="12" t="e">
        <f>#REF!</f>
        <v>#REF!</v>
      </c>
      <c r="D60" s="12" t="e">
        <f>#REF!</f>
        <v>#REF!</v>
      </c>
      <c r="E60" s="12" t="e">
        <f>+#REF!+#REF!</f>
        <v>#REF!</v>
      </c>
      <c r="F60" s="12" t="e">
        <f>+#REF!</f>
        <v>#REF!</v>
      </c>
      <c r="G60" s="12"/>
    </row>
    <row r="61" spans="1:7" x14ac:dyDescent="0.35">
      <c r="A61" t="e">
        <f>#REF!</f>
        <v>#REF!</v>
      </c>
      <c r="B61" s="12" t="e">
        <f>+#REF!</f>
        <v>#REF!</v>
      </c>
      <c r="C61" s="12" t="e">
        <f>#REF!</f>
        <v>#REF!</v>
      </c>
      <c r="D61" s="12" t="e">
        <f>#REF!</f>
        <v>#REF!</v>
      </c>
      <c r="E61" s="12" t="e">
        <f>+#REF!+#REF!</f>
        <v>#REF!</v>
      </c>
      <c r="F61" s="12" t="e">
        <f>+#REF!</f>
        <v>#REF!</v>
      </c>
      <c r="G61" s="12"/>
    </row>
    <row r="62" spans="1:7" x14ac:dyDescent="0.35">
      <c r="A62" t="e">
        <f>#REF!</f>
        <v>#REF!</v>
      </c>
      <c r="B62" s="12" t="e">
        <f>+#REF!</f>
        <v>#REF!</v>
      </c>
      <c r="C62" s="12" t="e">
        <f>#REF!</f>
        <v>#REF!</v>
      </c>
      <c r="D62" s="12" t="e">
        <f>#REF!</f>
        <v>#REF!</v>
      </c>
      <c r="E62" s="12" t="e">
        <f>+#REF!+#REF!</f>
        <v>#REF!</v>
      </c>
      <c r="F62" s="12" t="e">
        <f>+#REF!</f>
        <v>#REF!</v>
      </c>
      <c r="G62" s="12"/>
    </row>
    <row r="63" spans="1:7" x14ac:dyDescent="0.35">
      <c r="A63" t="e">
        <f>#REF!</f>
        <v>#REF!</v>
      </c>
      <c r="B63" s="12" t="e">
        <f>+#REF!</f>
        <v>#REF!</v>
      </c>
      <c r="C63" s="12" t="e">
        <f>#REF!</f>
        <v>#REF!</v>
      </c>
      <c r="D63" s="12" t="e">
        <f>#REF!</f>
        <v>#REF!</v>
      </c>
      <c r="E63" s="12" t="e">
        <f>+#REF!+#REF!</f>
        <v>#REF!</v>
      </c>
      <c r="F63" s="12" t="e">
        <f>+#REF!</f>
        <v>#REF!</v>
      </c>
      <c r="G63" s="12"/>
    </row>
    <row r="64" spans="1:7" x14ac:dyDescent="0.35">
      <c r="A64" t="e">
        <f>#REF!</f>
        <v>#REF!</v>
      </c>
      <c r="B64" s="12" t="e">
        <f>+#REF!</f>
        <v>#REF!</v>
      </c>
      <c r="C64" s="12" t="e">
        <f>#REF!</f>
        <v>#REF!</v>
      </c>
      <c r="D64" s="12" t="e">
        <f>#REF!</f>
        <v>#REF!</v>
      </c>
      <c r="E64" s="12" t="e">
        <f>+#REF!+#REF!</f>
        <v>#REF!</v>
      </c>
      <c r="F64" s="12" t="e">
        <f>+#REF!</f>
        <v>#REF!</v>
      </c>
      <c r="G64" s="12"/>
    </row>
    <row r="65" spans="1:7" x14ac:dyDescent="0.35">
      <c r="A65" t="e">
        <f>#REF!</f>
        <v>#REF!</v>
      </c>
      <c r="B65" s="12" t="e">
        <f>+#REF!</f>
        <v>#REF!</v>
      </c>
      <c r="C65" s="12" t="e">
        <f>#REF!</f>
        <v>#REF!</v>
      </c>
      <c r="D65" s="12" t="e">
        <f>#REF!</f>
        <v>#REF!</v>
      </c>
      <c r="E65" s="12" t="e">
        <f>+#REF!+#REF!</f>
        <v>#REF!</v>
      </c>
      <c r="F65" s="12" t="e">
        <f>+#REF!</f>
        <v>#REF!</v>
      </c>
      <c r="G65" s="12"/>
    </row>
    <row r="66" spans="1:7" x14ac:dyDescent="0.35">
      <c r="A66" t="e">
        <f>#REF!</f>
        <v>#REF!</v>
      </c>
      <c r="B66" s="12" t="e">
        <f>+#REF!</f>
        <v>#REF!</v>
      </c>
      <c r="C66" s="12" t="e">
        <f>#REF!</f>
        <v>#REF!</v>
      </c>
      <c r="D66" s="12" t="e">
        <f>#REF!</f>
        <v>#REF!</v>
      </c>
      <c r="E66" s="12" t="e">
        <f>+#REF!+#REF!</f>
        <v>#REF!</v>
      </c>
      <c r="F66" s="12" t="e">
        <f>+#REF!</f>
        <v>#REF!</v>
      </c>
      <c r="G66" s="12"/>
    </row>
    <row r="67" spans="1:7" x14ac:dyDescent="0.35">
      <c r="A67" t="e">
        <f>#REF!</f>
        <v>#REF!</v>
      </c>
      <c r="B67" s="12"/>
      <c r="C67" s="12" t="e">
        <f>#REF!</f>
        <v>#REF!</v>
      </c>
      <c r="D67" s="12" t="e">
        <f>#REF!</f>
        <v>#REF!</v>
      </c>
      <c r="E67" s="12" t="e">
        <f>+#REF!+#REF!</f>
        <v>#REF!</v>
      </c>
      <c r="F67" s="12" t="e">
        <f>+#REF!</f>
        <v>#REF!</v>
      </c>
      <c r="G67" s="12"/>
    </row>
    <row r="68" spans="1:7" x14ac:dyDescent="0.35">
      <c r="A68" t="e">
        <f>#REF!</f>
        <v>#REF!</v>
      </c>
      <c r="B68" s="12" t="e">
        <f>+#REF!</f>
        <v>#REF!</v>
      </c>
      <c r="C68" s="12" t="e">
        <f>#REF!</f>
        <v>#REF!</v>
      </c>
      <c r="D68" s="12" t="e">
        <f>#REF!</f>
        <v>#REF!</v>
      </c>
      <c r="E68" s="12" t="e">
        <f>+#REF!+#REF!</f>
        <v>#REF!</v>
      </c>
      <c r="F68" s="12" t="e">
        <f>+#REF!</f>
        <v>#REF!</v>
      </c>
      <c r="G68" s="12"/>
    </row>
    <row r="69" spans="1:7" x14ac:dyDescent="0.35">
      <c r="B69" s="12" t="e">
        <f>+#REF!</f>
        <v>#REF!</v>
      </c>
      <c r="C69" s="12" t="e">
        <f>#REF!</f>
        <v>#REF!</v>
      </c>
      <c r="D69" s="12" t="e">
        <f>#REF!</f>
        <v>#REF!</v>
      </c>
      <c r="E69" s="12" t="e">
        <f>+#REF!+#REF!</f>
        <v>#REF!</v>
      </c>
      <c r="F69" s="12" t="e">
        <f>+#REF!</f>
        <v>#REF!</v>
      </c>
      <c r="G69" s="12"/>
    </row>
  </sheetData>
  <pageMargins left="0.7" right="0.7" top="0.75" bottom="0.75" header="0.3" footer="0.3"/>
  <pageSetup scale="8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4:G71"/>
  <sheetViews>
    <sheetView showOutlineSymbols="0" topLeftCell="A43" zoomScale="87" zoomScaleNormal="87" workbookViewId="0">
      <selection activeCell="E71" sqref="E71"/>
    </sheetView>
  </sheetViews>
  <sheetFormatPr defaultRowHeight="12.75" x14ac:dyDescent="0.35"/>
  <cols>
    <col min="5" max="5" width="16.73046875" customWidth="1"/>
    <col min="6" max="6" width="29.265625" customWidth="1"/>
    <col min="8" max="8" width="9.73046875" customWidth="1"/>
  </cols>
  <sheetData>
    <row r="4" spans="1:7" x14ac:dyDescent="0.35">
      <c r="A4" t="s">
        <v>205</v>
      </c>
    </row>
    <row r="6" spans="1:7" x14ac:dyDescent="0.35">
      <c r="A6" t="s">
        <v>77</v>
      </c>
      <c r="E6" s="12">
        <f>+SVCPLAN!C16</f>
        <v>14204638.602278695</v>
      </c>
      <c r="F6" t="s">
        <v>77</v>
      </c>
      <c r="G6" s="11">
        <f t="shared" ref="G6:G14" si="0">+E6/$E$15</f>
        <v>2.8902752258564736E-2</v>
      </c>
    </row>
    <row r="7" spans="1:7" x14ac:dyDescent="0.35">
      <c r="A7" t="s">
        <v>84</v>
      </c>
      <c r="E7" s="12">
        <f>+SVCPLAN!C24</f>
        <v>2750000</v>
      </c>
      <c r="F7" t="s">
        <v>123</v>
      </c>
      <c r="G7" s="11">
        <f t="shared" si="0"/>
        <v>5.5955361439679651E-3</v>
      </c>
    </row>
    <row r="8" spans="1:7" x14ac:dyDescent="0.35">
      <c r="A8" t="s">
        <v>78</v>
      </c>
      <c r="E8" s="12">
        <f>+SVCPLAN!C17</f>
        <v>7508222.4435901493</v>
      </c>
      <c r="F8" t="s">
        <v>63</v>
      </c>
      <c r="G8" s="11">
        <f t="shared" si="0"/>
        <v>1.5277283658203692E-2</v>
      </c>
    </row>
    <row r="9" spans="1:7" x14ac:dyDescent="0.35">
      <c r="A9" t="s">
        <v>206</v>
      </c>
      <c r="E9" s="12">
        <f>+SVCPLAN!C18</f>
        <v>6369367.4766341988</v>
      </c>
      <c r="F9" t="s">
        <v>207</v>
      </c>
      <c r="G9" s="11">
        <f t="shared" si="0"/>
        <v>1.2960009428989342E-2</v>
      </c>
    </row>
    <row r="10" spans="1:7" x14ac:dyDescent="0.35">
      <c r="A10" t="s">
        <v>208</v>
      </c>
      <c r="E10" s="12">
        <f>+SVCPLAN!C19</f>
        <v>422043064.1807602</v>
      </c>
      <c r="F10" t="s">
        <v>80</v>
      </c>
      <c r="G10" s="11">
        <f t="shared" si="0"/>
        <v>0.85874807997615821</v>
      </c>
    </row>
    <row r="11" spans="1:7" x14ac:dyDescent="0.35">
      <c r="A11" t="s">
        <v>81</v>
      </c>
      <c r="E11" s="12">
        <f>+SVCPLAN!C20</f>
        <v>9430957.1391667947</v>
      </c>
      <c r="F11" t="s">
        <v>209</v>
      </c>
      <c r="G11" s="11">
        <f t="shared" si="0"/>
        <v>1.9189549652516551E-2</v>
      </c>
    </row>
    <row r="12" spans="1:7" x14ac:dyDescent="0.35">
      <c r="A12" t="s">
        <v>210</v>
      </c>
      <c r="E12" s="12">
        <f>+SVCPLAN!C23</f>
        <v>183650</v>
      </c>
      <c r="F12" t="s">
        <v>92</v>
      </c>
      <c r="G12" s="11">
        <f t="shared" si="0"/>
        <v>3.7368007739626061E-4</v>
      </c>
    </row>
    <row r="13" spans="1:7" x14ac:dyDescent="0.35">
      <c r="A13" s="5" t="s">
        <v>247</v>
      </c>
      <c r="E13" s="12">
        <f>+SVCPLAN!C22</f>
        <v>6488000.6375836907</v>
      </c>
      <c r="F13" s="205" t="s">
        <v>249</v>
      </c>
      <c r="G13" s="11">
        <f t="shared" si="0"/>
        <v>1.3201397116249724E-2</v>
      </c>
    </row>
    <row r="14" spans="1:7" x14ac:dyDescent="0.35">
      <c r="A14" t="s">
        <v>82</v>
      </c>
      <c r="E14" s="12">
        <f>+SVCPLAN!C21</f>
        <v>22485281.821922347</v>
      </c>
      <c r="F14" t="s">
        <v>211</v>
      </c>
      <c r="G14" s="11">
        <f t="shared" si="0"/>
        <v>4.5751711687953577E-2</v>
      </c>
    </row>
    <row r="15" spans="1:7" x14ac:dyDescent="0.35">
      <c r="A15" t="s">
        <v>47</v>
      </c>
      <c r="E15" s="12">
        <f>SUM(E6:E14)</f>
        <v>491463182.30193603</v>
      </c>
      <c r="G15" s="11">
        <f>SUM(G6:G14)</f>
        <v>0.99999999999999989</v>
      </c>
    </row>
    <row r="17" spans="1:7" x14ac:dyDescent="0.35">
      <c r="A17" t="s">
        <v>212</v>
      </c>
    </row>
    <row r="19" spans="1:7" x14ac:dyDescent="0.35">
      <c r="A19" t="s">
        <v>213</v>
      </c>
      <c r="E19" s="12">
        <f>+ALLEXP!N8+ALLEXP!N9-ALLEXP!K8-ALLEXP!K9</f>
        <v>33281757.423036337</v>
      </c>
      <c r="F19" t="s">
        <v>214</v>
      </c>
      <c r="G19" s="11">
        <f t="shared" ref="G19:G24" si="1">+E19/$E$25</f>
        <v>6.7719736966476832E-2</v>
      </c>
    </row>
    <row r="20" spans="1:7" x14ac:dyDescent="0.35">
      <c r="A20" t="s">
        <v>215</v>
      </c>
      <c r="E20" s="12">
        <f>+ALLEXP!N11-ALLEXP!K11</f>
        <v>17238614.420000002</v>
      </c>
      <c r="F20" t="s">
        <v>216</v>
      </c>
      <c r="G20" s="11">
        <f t="shared" si="1"/>
        <v>3.5076105487773603E-2</v>
      </c>
    </row>
    <row r="21" spans="1:7" x14ac:dyDescent="0.35">
      <c r="A21" t="s">
        <v>35</v>
      </c>
      <c r="E21" s="12">
        <f>+ALLEXP!N22</f>
        <v>426788884.56714284</v>
      </c>
      <c r="F21" t="s">
        <v>217</v>
      </c>
      <c r="G21" s="11">
        <f t="shared" si="1"/>
        <v>0.86840459281450366</v>
      </c>
    </row>
    <row r="22" spans="1:7" x14ac:dyDescent="0.35">
      <c r="A22" t="s">
        <v>218</v>
      </c>
      <c r="E22" s="12">
        <f>+ALLEXP!N13+ALLEXP!N17+ALLEXP!N12-ALLEXP!K12-ALLEXP!K13-ALLEXP!K17</f>
        <v>7282778.0310769062</v>
      </c>
      <c r="F22" t="s">
        <v>219</v>
      </c>
      <c r="G22" s="11">
        <f t="shared" si="1"/>
        <v>1.4818562805472486E-2</v>
      </c>
    </row>
    <row r="23" spans="1:7" x14ac:dyDescent="0.35">
      <c r="A23" t="s">
        <v>114</v>
      </c>
      <c r="E23" s="12">
        <f>-ALLEXP!K10</f>
        <v>3814090.835906391</v>
      </c>
      <c r="F23" t="s">
        <v>114</v>
      </c>
      <c r="G23" s="11">
        <f t="shared" si="1"/>
        <v>7.7606847766714619E-3</v>
      </c>
    </row>
    <row r="24" spans="1:7" x14ac:dyDescent="0.35">
      <c r="A24" t="s">
        <v>123</v>
      </c>
      <c r="E24" s="12">
        <f>+ALLEXP!N21+ALLEXP!N15-ALLEXP!K15</f>
        <v>3057056.86</v>
      </c>
      <c r="F24" t="s">
        <v>123</v>
      </c>
      <c r="G24" s="11">
        <f t="shared" si="1"/>
        <v>6.2203171491019352E-3</v>
      </c>
    </row>
    <row r="25" spans="1:7" x14ac:dyDescent="0.35">
      <c r="A25" t="s">
        <v>47</v>
      </c>
      <c r="E25" s="12">
        <f>SUM(E19:E24)</f>
        <v>491463182.13716251</v>
      </c>
    </row>
    <row r="27" spans="1:7" x14ac:dyDescent="0.35">
      <c r="A27" t="s">
        <v>220</v>
      </c>
    </row>
    <row r="29" spans="1:7" x14ac:dyDescent="0.35">
      <c r="A29" t="s">
        <v>213</v>
      </c>
      <c r="E29" s="12">
        <f>+INDIRECT!B11</f>
        <v>2914595.5569832977</v>
      </c>
      <c r="F29" t="s">
        <v>214</v>
      </c>
      <c r="G29" s="9">
        <f t="shared" ref="G29:G36" si="2">+E29/$E$37</f>
        <v>0.76416547473220775</v>
      </c>
    </row>
    <row r="30" spans="1:7" x14ac:dyDescent="0.35">
      <c r="A30" t="s">
        <v>221</v>
      </c>
      <c r="E30" s="12">
        <f>+INDIRECT!B13+INDIRECT!B14+INDIRECT!B15+INDIRECT!B12-1</f>
        <v>175796</v>
      </c>
      <c r="F30" t="s">
        <v>222</v>
      </c>
      <c r="G30" s="9">
        <f t="shared" si="2"/>
        <v>4.6091209284305178E-2</v>
      </c>
    </row>
    <row r="31" spans="1:7" x14ac:dyDescent="0.35">
      <c r="A31" t="s">
        <v>116</v>
      </c>
      <c r="E31" s="12">
        <f>+INDIRECT!B16</f>
        <v>82000</v>
      </c>
      <c r="F31" t="s">
        <v>116</v>
      </c>
      <c r="G31" s="9">
        <f t="shared" si="2"/>
        <v>2.1499232982053203E-2</v>
      </c>
    </row>
    <row r="32" spans="1:7" x14ac:dyDescent="0.35">
      <c r="A32" t="s">
        <v>148</v>
      </c>
      <c r="E32" s="12">
        <f>+INDIRECT!B33</f>
        <v>200000</v>
      </c>
      <c r="F32" t="s">
        <v>254</v>
      </c>
      <c r="G32" s="9">
        <f t="shared" si="2"/>
        <v>5.2437153614763907E-2</v>
      </c>
    </row>
    <row r="33" spans="1:7" x14ac:dyDescent="0.35">
      <c r="A33" t="s">
        <v>117</v>
      </c>
      <c r="E33" s="12">
        <f>+INDIRECT!B17</f>
        <v>114288</v>
      </c>
      <c r="F33" t="s">
        <v>117</v>
      </c>
      <c r="G33" s="9">
        <f t="shared" si="2"/>
        <v>2.9964687061620688E-2</v>
      </c>
    </row>
    <row r="34" spans="1:7" x14ac:dyDescent="0.35">
      <c r="A34" t="s">
        <v>223</v>
      </c>
      <c r="E34" s="12">
        <f>+INDIRECT!B18</f>
        <v>10010</v>
      </c>
      <c r="F34" t="s">
        <v>223</v>
      </c>
      <c r="G34" s="9">
        <f t="shared" si="2"/>
        <v>2.6244795384189334E-3</v>
      </c>
    </row>
    <row r="35" spans="1:7" x14ac:dyDescent="0.35">
      <c r="A35" t="s">
        <v>224</v>
      </c>
      <c r="E35" s="12">
        <f>+INDIRECT!B31</f>
        <v>24500</v>
      </c>
      <c r="F35" t="s">
        <v>225</v>
      </c>
      <c r="G35" s="9">
        <f t="shared" si="2"/>
        <v>6.4235513178085785E-3</v>
      </c>
    </row>
    <row r="36" spans="1:7" x14ac:dyDescent="0.35">
      <c r="A36" t="s">
        <v>226</v>
      </c>
      <c r="E36" s="12">
        <f>+ALLEXP!K17-E34-E32</f>
        <v>292900</v>
      </c>
      <c r="F36" t="s">
        <v>219</v>
      </c>
      <c r="G36" s="9">
        <f t="shared" si="2"/>
        <v>7.6794211468821746E-2</v>
      </c>
    </row>
    <row r="37" spans="1:7" x14ac:dyDescent="0.35">
      <c r="A37" t="s">
        <v>47</v>
      </c>
      <c r="E37" s="12">
        <f>SUM(E29:E36)</f>
        <v>3814089.5569832977</v>
      </c>
    </row>
    <row r="39" spans="1:7" x14ac:dyDescent="0.35">
      <c r="A39" t="s">
        <v>227</v>
      </c>
    </row>
    <row r="41" spans="1:7" x14ac:dyDescent="0.35">
      <c r="A41" t="s">
        <v>228</v>
      </c>
      <c r="E41" s="12">
        <f>+'Unrestricted fund bal'!C19</f>
        <v>12669113.646273127</v>
      </c>
      <c r="F41" s="5" t="str">
        <f>CONCATENATE("UNRESTRICTED - $",TEXT(E41,"###,###,###"))</f>
        <v>UNRESTRICTED - $12,669,114</v>
      </c>
      <c r="G41" s="9">
        <f>+E41/E43</f>
        <v>2.5778357579464218E-2</v>
      </c>
    </row>
    <row r="42" spans="1:7" x14ac:dyDescent="0.35">
      <c r="A42" t="s">
        <v>229</v>
      </c>
      <c r="E42" s="12">
        <f>+E25-E41</f>
        <v>478794068.49088937</v>
      </c>
      <c r="F42" s="5" t="str">
        <f>CONCATENATE("RESTRICTED - $",TEXT(E42,"###,###,###"))</f>
        <v>RESTRICTED - $478,794,068</v>
      </c>
      <c r="G42" s="9">
        <f>+E42/E43</f>
        <v>0.97422164242053577</v>
      </c>
    </row>
    <row r="43" spans="1:7" x14ac:dyDescent="0.35">
      <c r="A43" t="s">
        <v>47</v>
      </c>
      <c r="E43" s="12">
        <f>SUM(E41:E42)</f>
        <v>491463182.13716251</v>
      </c>
    </row>
    <row r="45" spans="1:7" x14ac:dyDescent="0.35">
      <c r="A45" t="s">
        <v>230</v>
      </c>
    </row>
    <row r="47" spans="1:7" x14ac:dyDescent="0.35">
      <c r="A47" t="s">
        <v>29</v>
      </c>
      <c r="E47" s="12">
        <f>+'Unrestricted fund bal'!C9</f>
        <v>462137</v>
      </c>
      <c r="F47" t="s">
        <v>231</v>
      </c>
      <c r="G47" s="9">
        <f t="shared" ref="G47:G56" si="3">+E47/$E$57</f>
        <v>3.6477453190732631E-2</v>
      </c>
    </row>
    <row r="48" spans="1:7" x14ac:dyDescent="0.35">
      <c r="A48" t="s">
        <v>26</v>
      </c>
      <c r="E48" s="12">
        <f>+'Unrestricted fund bal'!C10</f>
        <v>75000</v>
      </c>
      <c r="F48" t="s">
        <v>232</v>
      </c>
      <c r="G48" s="9">
        <f t="shared" si="3"/>
        <v>5.9199090081619677E-3</v>
      </c>
    </row>
    <row r="49" spans="1:7" x14ac:dyDescent="0.35">
      <c r="A49" t="s">
        <v>183</v>
      </c>
      <c r="E49" s="12">
        <f>+'Unrestricted fund bal'!C11</f>
        <v>452585.37271640403</v>
      </c>
      <c r="F49" t="s">
        <v>233</v>
      </c>
      <c r="G49" s="9">
        <f t="shared" si="3"/>
        <v>3.5723522998749091E-2</v>
      </c>
    </row>
    <row r="50" spans="1:7" x14ac:dyDescent="0.35">
      <c r="A50" t="s">
        <v>260</v>
      </c>
      <c r="E50" s="12">
        <f>+'Unrestricted fund bal'!C12</f>
        <v>2742628.6448198408</v>
      </c>
      <c r="F50" t="s">
        <v>261</v>
      </c>
      <c r="G50" s="9">
        <f t="shared" si="3"/>
        <v>0.216481493606827</v>
      </c>
    </row>
    <row r="51" spans="1:7" x14ac:dyDescent="0.35">
      <c r="A51" t="s">
        <v>184</v>
      </c>
      <c r="E51" s="12">
        <f>+'Unrestricted fund bal'!C13</f>
        <v>355562.10381435894</v>
      </c>
      <c r="F51" t="s">
        <v>184</v>
      </c>
      <c r="G51" s="9">
        <f t="shared" si="3"/>
        <v>2.8065270684421925E-2</v>
      </c>
    </row>
    <row r="52" spans="1:7" x14ac:dyDescent="0.35">
      <c r="A52" t="s">
        <v>83</v>
      </c>
      <c r="E52" s="12">
        <f>+'Unrestricted fund bal'!C14</f>
        <v>125000</v>
      </c>
      <c r="F52" t="s">
        <v>83</v>
      </c>
      <c r="G52" s="9">
        <f t="shared" si="3"/>
        <v>9.8665150136032793E-3</v>
      </c>
    </row>
    <row r="53" spans="1:7" x14ac:dyDescent="0.35">
      <c r="A53" t="s">
        <v>25</v>
      </c>
      <c r="E53" s="12">
        <f>+'Unrestricted fund bal'!C15</f>
        <v>902123.27578501473</v>
      </c>
      <c r="F53" t="s">
        <v>25</v>
      </c>
      <c r="G53" s="9">
        <f t="shared" si="3"/>
        <v>7.1206502757230561E-2</v>
      </c>
    </row>
    <row r="54" spans="1:7" x14ac:dyDescent="0.35">
      <c r="A54" t="s">
        <v>24</v>
      </c>
      <c r="E54" s="12">
        <f>+'Unrestricted fund bal'!C16</f>
        <v>3321716.7286700467</v>
      </c>
      <c r="F54" t="s">
        <v>24</v>
      </c>
      <c r="G54" s="9">
        <f t="shared" si="3"/>
        <v>0.26219014379488148</v>
      </c>
    </row>
    <row r="55" spans="1:7" x14ac:dyDescent="0.35">
      <c r="A55" t="s">
        <v>234</v>
      </c>
      <c r="E55" s="12">
        <f>+'Unrestricted fund bal'!C17</f>
        <v>2235000</v>
      </c>
      <c r="F55" t="s">
        <v>235</v>
      </c>
      <c r="G55" s="9">
        <f t="shared" si="3"/>
        <v>0.17641328844322665</v>
      </c>
    </row>
    <row r="56" spans="1:7" x14ac:dyDescent="0.35">
      <c r="A56" t="s">
        <v>185</v>
      </c>
      <c r="E56" s="12">
        <f>+'Unrestricted fund bal'!C18</f>
        <v>1997360.5204674627</v>
      </c>
      <c r="F56" t="s">
        <v>185</v>
      </c>
      <c r="G56" s="9">
        <f t="shared" si="3"/>
        <v>0.15765590050216546</v>
      </c>
    </row>
    <row r="57" spans="1:7" x14ac:dyDescent="0.35">
      <c r="A57" t="s">
        <v>47</v>
      </c>
      <c r="E57" s="12">
        <f>SUM(E47:E56)</f>
        <v>12669113.646273127</v>
      </c>
      <c r="F57" s="217"/>
    </row>
    <row r="59" spans="1:7" x14ac:dyDescent="0.35">
      <c r="A59" t="s">
        <v>236</v>
      </c>
    </row>
    <row r="61" spans="1:7" x14ac:dyDescent="0.35">
      <c r="A61" s="5" t="s">
        <v>77</v>
      </c>
      <c r="B61" s="5"/>
      <c r="C61" s="5"/>
      <c r="D61" s="5"/>
      <c r="E61" s="30">
        <f>+'Unrestricted fund bal'!C23</f>
        <v>297980</v>
      </c>
      <c r="F61" t="s">
        <v>77</v>
      </c>
      <c r="G61" s="9">
        <f t="shared" ref="G61:G70" si="4">+E61/$E$71</f>
        <v>2.5858908249301347E-2</v>
      </c>
    </row>
    <row r="62" spans="1:7" x14ac:dyDescent="0.35">
      <c r="A62" s="5" t="s">
        <v>78</v>
      </c>
      <c r="B62" s="5"/>
      <c r="C62" s="5"/>
      <c r="D62" s="5"/>
      <c r="E62" s="30">
        <f>+'Unrestricted fund bal'!C24</f>
        <v>125222</v>
      </c>
      <c r="F62" t="s">
        <v>237</v>
      </c>
      <c r="G62" s="9">
        <f t="shared" si="4"/>
        <v>1.0866850824867486E-2</v>
      </c>
    </row>
    <row r="63" spans="1:7" x14ac:dyDescent="0.35">
      <c r="A63" s="5" t="s">
        <v>79</v>
      </c>
      <c r="B63" s="5"/>
      <c r="C63" s="5"/>
      <c r="D63" s="5"/>
      <c r="E63" s="30">
        <f>+'Unrestricted fund bal'!C25</f>
        <v>3098190.7486341996</v>
      </c>
      <c r="F63" t="s">
        <v>238</v>
      </c>
      <c r="G63" s="9">
        <f t="shared" si="4"/>
        <v>0.2688631126510706</v>
      </c>
    </row>
    <row r="64" spans="1:7" x14ac:dyDescent="0.35">
      <c r="A64" s="5" t="s">
        <v>187</v>
      </c>
      <c r="B64" s="5"/>
      <c r="C64" s="5"/>
      <c r="D64" s="5"/>
      <c r="E64" s="30">
        <f>+'Unrestricted fund bal'!C30</f>
        <v>58650</v>
      </c>
      <c r="F64" t="s">
        <v>92</v>
      </c>
      <c r="G64" s="9">
        <f t="shared" si="4"/>
        <v>5.0896871226979125E-3</v>
      </c>
    </row>
    <row r="65" spans="1:7" x14ac:dyDescent="0.35">
      <c r="A65" s="5" t="s">
        <v>25</v>
      </c>
      <c r="B65" s="5"/>
      <c r="C65" s="5"/>
      <c r="D65" s="5"/>
      <c r="E65" s="30">
        <f>+'Unrestricted fund bal'!C27</f>
        <v>902123.27578501473</v>
      </c>
      <c r="F65" t="s">
        <v>25</v>
      </c>
      <c r="G65" s="9">
        <f t="shared" si="4"/>
        <v>7.8286875018739085E-2</v>
      </c>
    </row>
    <row r="66" spans="1:7" x14ac:dyDescent="0.35">
      <c r="A66" s="5" t="s">
        <v>24</v>
      </c>
      <c r="B66" s="5"/>
      <c r="C66" s="5"/>
      <c r="D66" s="5"/>
      <c r="E66" s="30">
        <f>+'Unrestricted fund bal'!C28</f>
        <v>3321716.7286700467</v>
      </c>
      <c r="F66" t="s">
        <v>24</v>
      </c>
      <c r="G66" s="9">
        <f t="shared" si="4"/>
        <v>0.28826085011359204</v>
      </c>
    </row>
    <row r="67" spans="1:7" x14ac:dyDescent="0.35">
      <c r="A67" s="5" t="s">
        <v>27</v>
      </c>
      <c r="B67" s="5"/>
      <c r="C67" s="5"/>
      <c r="D67" s="5"/>
      <c r="E67" s="30">
        <f>+'Unrestricted fund bal'!C26</f>
        <v>125000</v>
      </c>
      <c r="F67" t="s">
        <v>27</v>
      </c>
      <c r="G67" s="9">
        <f t="shared" si="4"/>
        <v>1.0847585512996404E-2</v>
      </c>
    </row>
    <row r="68" spans="1:7" x14ac:dyDescent="0.35">
      <c r="A68" s="5" t="s">
        <v>250</v>
      </c>
      <c r="B68" s="5"/>
      <c r="C68" s="5"/>
      <c r="D68" s="5"/>
      <c r="E68" s="30">
        <f>+'Unrestricted fund bal'!C29</f>
        <v>565668.89318386675</v>
      </c>
      <c r="F68" s="5" t="s">
        <v>250</v>
      </c>
      <c r="G68" s="9">
        <f t="shared" si="4"/>
        <v>4.9089133526832182E-2</v>
      </c>
    </row>
    <row r="69" spans="1:7" x14ac:dyDescent="0.35">
      <c r="A69" s="5" t="s">
        <v>239</v>
      </c>
      <c r="B69" s="5"/>
      <c r="C69" s="5"/>
      <c r="D69" s="5"/>
      <c r="E69" s="30">
        <f>+'Unrestricted fund bal'!C31</f>
        <v>423750</v>
      </c>
      <c r="F69" t="s">
        <v>211</v>
      </c>
      <c r="G69" s="9">
        <f t="shared" si="4"/>
        <v>3.6773314889057808E-2</v>
      </c>
    </row>
    <row r="70" spans="1:7" x14ac:dyDescent="0.35">
      <c r="A70" s="5" t="s">
        <v>123</v>
      </c>
      <c r="B70" s="5"/>
      <c r="C70" s="5"/>
      <c r="D70" s="5"/>
      <c r="E70" s="30">
        <f>+'Unrestricted fund bal'!C32</f>
        <v>2605000</v>
      </c>
      <c r="F70" t="s">
        <v>123</v>
      </c>
      <c r="G70" s="9">
        <f t="shared" si="4"/>
        <v>0.22606368209084504</v>
      </c>
    </row>
    <row r="71" spans="1:7" x14ac:dyDescent="0.35">
      <c r="A71" s="5" t="s">
        <v>47</v>
      </c>
      <c r="B71" s="5"/>
      <c r="C71" s="5"/>
      <c r="D71" s="5"/>
      <c r="E71" s="12">
        <f>SUM(E61:E70)</f>
        <v>11523301.646273129</v>
      </c>
    </row>
  </sheetData>
  <customSheetViews>
    <customSheetView guid="{CB724201-FBEC-4626-9DD9-AEC98BB80DB0}" showRuler="0">
      <selection activeCell="L42" sqref="L42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L42" sqref="L42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L42" sqref="L42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L42" sqref="L42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L42" sqref="L42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L42" sqref="L42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L42" sqref="L42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L42" sqref="L42"/>
    </customSheetView>
  </customSheetViews>
  <phoneticPr fontId="0" type="noConversion"/>
  <printOptions horizontalCentered="1"/>
  <pageMargins left="0.5" right="0.5" top="0.75" bottom="0.5" header="0.5" footer="0.5"/>
  <pageSetup scale="82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66"/>
  <sheetViews>
    <sheetView showOutlineSymbols="0" workbookViewId="0"/>
  </sheetViews>
  <sheetFormatPr defaultRowHeight="12.75" x14ac:dyDescent="0.35"/>
  <cols>
    <col min="1" max="1" width="26.1328125" customWidth="1"/>
    <col min="2" max="2" width="10.265625" customWidth="1"/>
    <col min="5" max="5" width="11.265625" customWidth="1"/>
    <col min="7" max="8" width="0" hidden="1" customWidth="1"/>
  </cols>
  <sheetData>
    <row r="4" spans="1:8" x14ac:dyDescent="0.35">
      <c r="A4" s="12"/>
      <c r="B4" s="12"/>
      <c r="C4" s="12"/>
      <c r="D4" s="12"/>
      <c r="E4" s="12"/>
      <c r="F4" s="12"/>
      <c r="G4" s="12"/>
      <c r="H4" s="12"/>
    </row>
    <row r="5" spans="1:8" x14ac:dyDescent="0.35">
      <c r="A5" s="12" t="e">
        <f>#REF!</f>
        <v>#REF!</v>
      </c>
      <c r="B5" s="12"/>
      <c r="C5" s="12" t="s">
        <v>40</v>
      </c>
      <c r="D5" s="12" t="s">
        <v>41</v>
      </c>
      <c r="E5" s="12">
        <v>911</v>
      </c>
      <c r="F5" s="20" t="s">
        <v>42</v>
      </c>
      <c r="G5" s="12" t="s">
        <v>41</v>
      </c>
      <c r="H5" s="12" t="s">
        <v>43</v>
      </c>
    </row>
    <row r="6" spans="1:8" x14ac:dyDescent="0.35">
      <c r="A6" s="12"/>
      <c r="B6" s="12">
        <v>300</v>
      </c>
      <c r="C6" s="12">
        <v>301</v>
      </c>
      <c r="D6" s="12">
        <v>302</v>
      </c>
      <c r="E6" s="12">
        <v>303</v>
      </c>
      <c r="F6" s="12">
        <v>304</v>
      </c>
      <c r="G6" s="12"/>
      <c r="H6" s="12"/>
    </row>
    <row r="7" spans="1:8" x14ac:dyDescent="0.35">
      <c r="A7" s="12" t="e">
        <f>#REF!</f>
        <v>#REF!</v>
      </c>
      <c r="B7" s="12" t="e">
        <f>#REF!</f>
        <v>#REF!</v>
      </c>
      <c r="C7" s="12" t="e">
        <f>+#REF!+#REF!+#REF!</f>
        <v>#REF!</v>
      </c>
      <c r="D7" s="12" t="e">
        <f>+G7+H7</f>
        <v>#REF!</v>
      </c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</row>
    <row r="8" spans="1:8" x14ac:dyDescent="0.35">
      <c r="A8" s="12" t="e">
        <f>#REF!</f>
        <v>#REF!</v>
      </c>
      <c r="B8" s="12" t="e">
        <f>#REF!</f>
        <v>#REF!</v>
      </c>
      <c r="C8" s="12" t="e">
        <f>+#REF!+#REF!+#REF!</f>
        <v>#REF!</v>
      </c>
      <c r="D8" s="12" t="e">
        <f t="shared" ref="D8:D65" si="0">+G8+H8</f>
        <v>#REF!</v>
      </c>
      <c r="E8" s="12" t="e">
        <f>#REF!</f>
        <v>#REF!</v>
      </c>
      <c r="F8" s="12" t="e">
        <f>#REF!</f>
        <v>#REF!</v>
      </c>
      <c r="G8" s="12" t="e">
        <f>#REF!</f>
        <v>#REF!</v>
      </c>
      <c r="H8" s="12" t="e">
        <f>#REF!</f>
        <v>#REF!</v>
      </c>
    </row>
    <row r="9" spans="1:8" x14ac:dyDescent="0.35">
      <c r="A9" s="12" t="e">
        <f>#REF!</f>
        <v>#REF!</v>
      </c>
      <c r="B9" s="12" t="e">
        <f>#REF!</f>
        <v>#REF!</v>
      </c>
      <c r="C9" s="12" t="e">
        <f>+#REF!+#REF!+#REF!</f>
        <v>#REF!</v>
      </c>
      <c r="D9" s="12" t="e">
        <f t="shared" si="0"/>
        <v>#REF!</v>
      </c>
      <c r="E9" s="12" t="e">
        <f>#REF!</f>
        <v>#REF!</v>
      </c>
      <c r="F9" s="12" t="e">
        <f>#REF!</f>
        <v>#REF!</v>
      </c>
      <c r="G9" s="12" t="e">
        <f>#REF!</f>
        <v>#REF!</v>
      </c>
      <c r="H9" s="12" t="e">
        <f>#REF!</f>
        <v>#REF!</v>
      </c>
    </row>
    <row r="10" spans="1:8" x14ac:dyDescent="0.35">
      <c r="A10" s="12" t="e">
        <f>#REF!</f>
        <v>#REF!</v>
      </c>
      <c r="B10" s="12" t="e">
        <f>#REF!</f>
        <v>#REF!</v>
      </c>
      <c r="C10" s="12" t="e">
        <f>+#REF!+#REF!+#REF!</f>
        <v>#REF!</v>
      </c>
      <c r="D10" s="12" t="e">
        <f t="shared" si="0"/>
        <v>#REF!</v>
      </c>
      <c r="E10" s="12" t="e">
        <f>#REF!</f>
        <v>#REF!</v>
      </c>
      <c r="F10" s="12" t="e">
        <f>#REF!</f>
        <v>#REF!</v>
      </c>
      <c r="G10" s="12" t="e">
        <f>#REF!</f>
        <v>#REF!</v>
      </c>
      <c r="H10" s="12" t="e">
        <f>#REF!</f>
        <v>#REF!</v>
      </c>
    </row>
    <row r="11" spans="1:8" x14ac:dyDescent="0.35">
      <c r="A11" s="12" t="e">
        <f>#REF!</f>
        <v>#REF!</v>
      </c>
      <c r="B11" s="12" t="e">
        <f>#REF!</f>
        <v>#REF!</v>
      </c>
      <c r="C11" s="12" t="e">
        <f>+#REF!+#REF!+#REF!</f>
        <v>#REF!</v>
      </c>
      <c r="D11" s="12" t="e">
        <f t="shared" si="0"/>
        <v>#REF!</v>
      </c>
      <c r="E11" s="12" t="e">
        <f>#REF!</f>
        <v>#REF!</v>
      </c>
      <c r="F11" s="12" t="e">
        <f>#REF!</f>
        <v>#REF!</v>
      </c>
      <c r="G11" s="12" t="e">
        <f>#REF!</f>
        <v>#REF!</v>
      </c>
      <c r="H11" s="12" t="e">
        <f>#REF!</f>
        <v>#REF!</v>
      </c>
    </row>
    <row r="12" spans="1:8" x14ac:dyDescent="0.35">
      <c r="A12" s="12" t="e">
        <f>#REF!</f>
        <v>#REF!</v>
      </c>
      <c r="B12" s="12" t="e">
        <f>#REF!</f>
        <v>#REF!</v>
      </c>
      <c r="C12" s="12" t="e">
        <f>+#REF!+#REF!+#REF!</f>
        <v>#REF!</v>
      </c>
      <c r="D12" s="12" t="e">
        <f t="shared" si="0"/>
        <v>#REF!</v>
      </c>
      <c r="E12" s="12" t="e">
        <f>#REF!</f>
        <v>#REF!</v>
      </c>
      <c r="F12" s="12" t="e">
        <f>#REF!</f>
        <v>#REF!</v>
      </c>
      <c r="G12" s="12" t="e">
        <f>#REF!</f>
        <v>#REF!</v>
      </c>
      <c r="H12" s="12" t="e">
        <f>#REF!</f>
        <v>#REF!</v>
      </c>
    </row>
    <row r="13" spans="1:8" x14ac:dyDescent="0.35">
      <c r="A13" s="12" t="e">
        <f>#REF!</f>
        <v>#REF!</v>
      </c>
      <c r="B13" s="12" t="e">
        <f>#REF!</f>
        <v>#REF!</v>
      </c>
      <c r="C13" s="12" t="e">
        <f>+#REF!+#REF!+#REF!</f>
        <v>#REF!</v>
      </c>
      <c r="D13" s="12" t="e">
        <f t="shared" si="0"/>
        <v>#REF!</v>
      </c>
      <c r="E13" s="12" t="e">
        <f>#REF!</f>
        <v>#REF!</v>
      </c>
      <c r="F13" s="12" t="e">
        <f>#REF!</f>
        <v>#REF!</v>
      </c>
      <c r="G13" s="12" t="e">
        <f>#REF!</f>
        <v>#REF!</v>
      </c>
      <c r="H13" s="12" t="e">
        <f>#REF!</f>
        <v>#REF!</v>
      </c>
    </row>
    <row r="14" spans="1:8" x14ac:dyDescent="0.35">
      <c r="A14" s="12" t="e">
        <f>#REF!</f>
        <v>#REF!</v>
      </c>
      <c r="B14" s="12" t="e">
        <f>#REF!</f>
        <v>#REF!</v>
      </c>
      <c r="C14" s="12" t="e">
        <f>+#REF!+#REF!+#REF!</f>
        <v>#REF!</v>
      </c>
      <c r="D14" s="12" t="e">
        <f t="shared" si="0"/>
        <v>#REF!</v>
      </c>
      <c r="E14" s="12" t="e">
        <f>#REF!</f>
        <v>#REF!</v>
      </c>
      <c r="F14" s="12" t="e">
        <f>#REF!</f>
        <v>#REF!</v>
      </c>
      <c r="G14" s="12" t="e">
        <f>#REF!</f>
        <v>#REF!</v>
      </c>
      <c r="H14" s="12" t="e">
        <f>#REF!</f>
        <v>#REF!</v>
      </c>
    </row>
    <row r="15" spans="1:8" x14ac:dyDescent="0.35">
      <c r="A15" s="12" t="e">
        <f>#REF!</f>
        <v>#REF!</v>
      </c>
      <c r="B15" s="12" t="e">
        <f>#REF!</f>
        <v>#REF!</v>
      </c>
      <c r="C15" s="12" t="e">
        <f>+#REF!+#REF!+#REF!</f>
        <v>#REF!</v>
      </c>
      <c r="D15" s="12" t="e">
        <f t="shared" si="0"/>
        <v>#REF!</v>
      </c>
      <c r="E15" s="12" t="e">
        <f>#REF!</f>
        <v>#REF!</v>
      </c>
      <c r="F15" s="12" t="e">
        <f>#REF!</f>
        <v>#REF!</v>
      </c>
      <c r="G15" s="12" t="e">
        <f>#REF!</f>
        <v>#REF!</v>
      </c>
      <c r="H15" s="12" t="e">
        <f>#REF!</f>
        <v>#REF!</v>
      </c>
    </row>
    <row r="16" spans="1:8" x14ac:dyDescent="0.35">
      <c r="A16" s="12" t="e">
        <f>#REF!</f>
        <v>#REF!</v>
      </c>
      <c r="B16" s="12" t="e">
        <f>#REF!</f>
        <v>#REF!</v>
      </c>
      <c r="C16" s="12" t="e">
        <f>+#REF!+#REF!+#REF!</f>
        <v>#REF!</v>
      </c>
      <c r="D16" s="12" t="e">
        <f t="shared" si="0"/>
        <v>#REF!</v>
      </c>
      <c r="E16" s="12" t="e">
        <f>#REF!</f>
        <v>#REF!</v>
      </c>
      <c r="F16" s="12" t="e">
        <f>#REF!</f>
        <v>#REF!</v>
      </c>
      <c r="G16" s="12" t="e">
        <f>#REF!</f>
        <v>#REF!</v>
      </c>
      <c r="H16" s="12" t="e">
        <f>#REF!</f>
        <v>#REF!</v>
      </c>
    </row>
    <row r="17" spans="1:8" x14ac:dyDescent="0.35">
      <c r="A17" s="12" t="e">
        <f>#REF!</f>
        <v>#REF!</v>
      </c>
      <c r="B17" s="12" t="e">
        <f>#REF!</f>
        <v>#REF!</v>
      </c>
      <c r="C17" s="12" t="e">
        <f>+#REF!+#REF!+#REF!</f>
        <v>#REF!</v>
      </c>
      <c r="D17" s="12" t="e">
        <f t="shared" si="0"/>
        <v>#REF!</v>
      </c>
      <c r="E17" s="12" t="e">
        <f>#REF!</f>
        <v>#REF!</v>
      </c>
      <c r="F17" s="12" t="e">
        <f>#REF!</f>
        <v>#REF!</v>
      </c>
      <c r="G17" s="12" t="e">
        <f>#REF!</f>
        <v>#REF!</v>
      </c>
      <c r="H17" s="12" t="e">
        <f>#REF!</f>
        <v>#REF!</v>
      </c>
    </row>
    <row r="18" spans="1:8" x14ac:dyDescent="0.35">
      <c r="A18" s="12"/>
      <c r="B18" s="12" t="e">
        <f>#REF!</f>
        <v>#REF!</v>
      </c>
      <c r="C18" s="12" t="e">
        <f>+#REF!+#REF!+#REF!</f>
        <v>#REF!</v>
      </c>
      <c r="D18" s="12" t="e">
        <f t="shared" si="0"/>
        <v>#REF!</v>
      </c>
      <c r="E18" s="12" t="e">
        <f>#REF!</f>
        <v>#REF!</v>
      </c>
      <c r="F18" s="12" t="e">
        <f>#REF!</f>
        <v>#REF!</v>
      </c>
      <c r="G18" s="12" t="e">
        <f>#REF!</f>
        <v>#REF!</v>
      </c>
      <c r="H18" s="12" t="e">
        <f>#REF!</f>
        <v>#REF!</v>
      </c>
    </row>
    <row r="19" spans="1:8" x14ac:dyDescent="0.35">
      <c r="A19" s="12" t="e">
        <f>#REF!</f>
        <v>#REF!</v>
      </c>
      <c r="B19" s="12" t="e">
        <f>#REF!</f>
        <v>#REF!</v>
      </c>
      <c r="C19" s="12" t="e">
        <f>+#REF!+#REF!+#REF!</f>
        <v>#REF!</v>
      </c>
      <c r="D19" s="12" t="e">
        <f t="shared" si="0"/>
        <v>#REF!</v>
      </c>
      <c r="E19" s="12" t="e">
        <f>#REF!</f>
        <v>#REF!</v>
      </c>
      <c r="F19" s="12" t="e">
        <f>#REF!</f>
        <v>#REF!</v>
      </c>
      <c r="G19" s="12" t="e">
        <f>#REF!</f>
        <v>#REF!</v>
      </c>
      <c r="H19" s="12" t="e">
        <f>#REF!</f>
        <v>#REF!</v>
      </c>
    </row>
    <row r="20" spans="1:8" x14ac:dyDescent="0.35">
      <c r="A20" s="12" t="e">
        <f>#REF!</f>
        <v>#REF!</v>
      </c>
      <c r="B20" s="12" t="e">
        <f>#REF!</f>
        <v>#REF!</v>
      </c>
      <c r="C20" s="12" t="e">
        <f>+#REF!+#REF!+#REF!</f>
        <v>#REF!</v>
      </c>
      <c r="D20" s="12" t="e">
        <f t="shared" si="0"/>
        <v>#REF!</v>
      </c>
      <c r="E20" s="12" t="e">
        <f>#REF!</f>
        <v>#REF!</v>
      </c>
      <c r="F20" s="12" t="e">
        <f>#REF!</f>
        <v>#REF!</v>
      </c>
      <c r="G20" s="12" t="e">
        <f>#REF!</f>
        <v>#REF!</v>
      </c>
      <c r="H20" s="12" t="e">
        <f>#REF!</f>
        <v>#REF!</v>
      </c>
    </row>
    <row r="21" spans="1:8" x14ac:dyDescent="0.35">
      <c r="A21" s="12" t="e">
        <f>#REF!</f>
        <v>#REF!</v>
      </c>
      <c r="B21" s="12" t="e">
        <f>#REF!</f>
        <v>#REF!</v>
      </c>
      <c r="C21" s="12" t="e">
        <f>+#REF!+#REF!+#REF!</f>
        <v>#REF!</v>
      </c>
      <c r="D21" s="12" t="e">
        <f t="shared" si="0"/>
        <v>#REF!</v>
      </c>
      <c r="E21" s="12" t="e">
        <f>#REF!</f>
        <v>#REF!</v>
      </c>
      <c r="F21" s="12" t="e">
        <f>#REF!</f>
        <v>#REF!</v>
      </c>
      <c r="G21" s="12" t="e">
        <f>#REF!</f>
        <v>#REF!</v>
      </c>
      <c r="H21" s="12" t="e">
        <f>#REF!</f>
        <v>#REF!</v>
      </c>
    </row>
    <row r="22" spans="1:8" x14ac:dyDescent="0.35">
      <c r="A22" s="12" t="e">
        <f>#REF!</f>
        <v>#REF!</v>
      </c>
      <c r="B22" s="12" t="e">
        <f>#REF!</f>
        <v>#REF!</v>
      </c>
      <c r="C22" s="12" t="e">
        <f>+#REF!+#REF!+#REF!</f>
        <v>#REF!</v>
      </c>
      <c r="D22" s="12" t="e">
        <f t="shared" si="0"/>
        <v>#REF!</v>
      </c>
      <c r="E22" s="12" t="e">
        <f>#REF!</f>
        <v>#REF!</v>
      </c>
      <c r="F22" s="12" t="e">
        <f>#REF!</f>
        <v>#REF!</v>
      </c>
      <c r="G22" s="12" t="e">
        <f>#REF!</f>
        <v>#REF!</v>
      </c>
      <c r="H22" s="12" t="e">
        <f>#REF!</f>
        <v>#REF!</v>
      </c>
    </row>
    <row r="23" spans="1:8" x14ac:dyDescent="0.35">
      <c r="A23" s="12" t="e">
        <f>#REF!</f>
        <v>#REF!</v>
      </c>
      <c r="B23" s="12" t="e">
        <f>#REF!</f>
        <v>#REF!</v>
      </c>
      <c r="C23" s="12" t="e">
        <f>+#REF!+#REF!+#REF!</f>
        <v>#REF!</v>
      </c>
      <c r="D23" s="12" t="e">
        <f t="shared" si="0"/>
        <v>#REF!</v>
      </c>
      <c r="E23" s="12" t="e">
        <f>#REF!</f>
        <v>#REF!</v>
      </c>
      <c r="F23" s="12" t="e">
        <f>#REF!</f>
        <v>#REF!</v>
      </c>
      <c r="G23" s="12" t="e">
        <f>#REF!</f>
        <v>#REF!</v>
      </c>
      <c r="H23" s="12" t="e">
        <f>#REF!</f>
        <v>#REF!</v>
      </c>
    </row>
    <row r="24" spans="1:8" x14ac:dyDescent="0.35">
      <c r="A24" s="12" t="e">
        <f>#REF!</f>
        <v>#REF!</v>
      </c>
      <c r="B24" s="12" t="e">
        <f>#REF!</f>
        <v>#REF!</v>
      </c>
      <c r="C24" s="12" t="e">
        <f>+#REF!+#REF!+#REF!</f>
        <v>#REF!</v>
      </c>
      <c r="D24" s="12" t="e">
        <f t="shared" si="0"/>
        <v>#REF!</v>
      </c>
      <c r="E24" s="12" t="e">
        <f>#REF!</f>
        <v>#REF!</v>
      </c>
      <c r="F24" s="12" t="e">
        <f>#REF!</f>
        <v>#REF!</v>
      </c>
      <c r="G24" s="12" t="e">
        <f>#REF!</f>
        <v>#REF!</v>
      </c>
      <c r="H24" s="12" t="e">
        <f>#REF!</f>
        <v>#REF!</v>
      </c>
    </row>
    <row r="25" spans="1:8" x14ac:dyDescent="0.35">
      <c r="A25" s="12"/>
      <c r="B25" s="12" t="e">
        <f>#REF!</f>
        <v>#REF!</v>
      </c>
      <c r="C25" s="12" t="e">
        <f>+#REF!+#REF!+#REF!</f>
        <v>#REF!</v>
      </c>
      <c r="D25" s="12" t="e">
        <f t="shared" si="0"/>
        <v>#REF!</v>
      </c>
      <c r="E25" s="12" t="e">
        <f>#REF!</f>
        <v>#REF!</v>
      </c>
      <c r="F25" s="12" t="e">
        <f>#REF!</f>
        <v>#REF!</v>
      </c>
      <c r="G25" s="12" t="e">
        <f>#REF!</f>
        <v>#REF!</v>
      </c>
      <c r="H25" s="12" t="e">
        <f>#REF!</f>
        <v>#REF!</v>
      </c>
    </row>
    <row r="26" spans="1:8" x14ac:dyDescent="0.35">
      <c r="A26" s="12" t="e">
        <f>#REF!</f>
        <v>#REF!</v>
      </c>
      <c r="B26" s="12" t="e">
        <f>#REF!</f>
        <v>#REF!</v>
      </c>
      <c r="C26" s="12" t="e">
        <f>+#REF!+#REF!+#REF!</f>
        <v>#REF!</v>
      </c>
      <c r="D26" s="12" t="e">
        <f t="shared" si="0"/>
        <v>#REF!</v>
      </c>
      <c r="E26" s="12" t="e">
        <f>#REF!</f>
        <v>#REF!</v>
      </c>
      <c r="F26" s="12" t="e">
        <f>#REF!</f>
        <v>#REF!</v>
      </c>
      <c r="G26" s="12" t="e">
        <f>#REF!</f>
        <v>#REF!</v>
      </c>
      <c r="H26" s="12" t="e">
        <f>#REF!</f>
        <v>#REF!</v>
      </c>
    </row>
    <row r="27" spans="1:8" x14ac:dyDescent="0.35">
      <c r="A27" s="12"/>
      <c r="B27" s="12" t="e">
        <f>#REF!</f>
        <v>#REF!</v>
      </c>
      <c r="C27" s="12" t="e">
        <f>+#REF!+#REF!+#REF!</f>
        <v>#REF!</v>
      </c>
      <c r="D27" s="12" t="e">
        <f t="shared" si="0"/>
        <v>#REF!</v>
      </c>
      <c r="E27" s="12" t="e">
        <f>#REF!</f>
        <v>#REF!</v>
      </c>
      <c r="F27" s="12" t="e">
        <f>#REF!</f>
        <v>#REF!</v>
      </c>
      <c r="G27" s="12" t="e">
        <f>#REF!</f>
        <v>#REF!</v>
      </c>
      <c r="H27" s="12" t="e">
        <f>#REF!</f>
        <v>#REF!</v>
      </c>
    </row>
    <row r="28" spans="1:8" x14ac:dyDescent="0.35">
      <c r="A28" s="12" t="s">
        <v>0</v>
      </c>
      <c r="B28" s="12" t="e">
        <f>#REF!</f>
        <v>#REF!</v>
      </c>
      <c r="C28" s="12" t="e">
        <f>+#REF!+#REF!+#REF!</f>
        <v>#REF!</v>
      </c>
      <c r="D28" s="12" t="e">
        <f t="shared" si="0"/>
        <v>#REF!</v>
      </c>
      <c r="E28" s="12" t="e">
        <f>#REF!</f>
        <v>#REF!</v>
      </c>
      <c r="F28" s="12" t="e">
        <f>#REF!</f>
        <v>#REF!</v>
      </c>
      <c r="G28" s="12" t="e">
        <f>#REF!</f>
        <v>#REF!</v>
      </c>
      <c r="H28" s="12" t="e">
        <f>#REF!</f>
        <v>#REF!</v>
      </c>
    </row>
    <row r="29" spans="1:8" x14ac:dyDescent="0.35">
      <c r="A29" s="12" t="s">
        <v>1</v>
      </c>
      <c r="B29" s="12" t="e">
        <f>#REF!</f>
        <v>#REF!</v>
      </c>
      <c r="C29" s="12" t="e">
        <f>+#REF!+#REF!+#REF!</f>
        <v>#REF!</v>
      </c>
      <c r="D29" s="12" t="e">
        <f t="shared" si="0"/>
        <v>#REF!</v>
      </c>
      <c r="E29" s="12" t="e">
        <f>#REF!</f>
        <v>#REF!</v>
      </c>
      <c r="F29" s="12" t="e">
        <f>#REF!</f>
        <v>#REF!</v>
      </c>
      <c r="G29" s="12" t="e">
        <f>#REF!</f>
        <v>#REF!</v>
      </c>
      <c r="H29" s="12" t="e">
        <f>#REF!</f>
        <v>#REF!</v>
      </c>
    </row>
    <row r="30" spans="1:8" x14ac:dyDescent="0.35">
      <c r="A30" s="12" t="s">
        <v>44</v>
      </c>
      <c r="B30" s="12" t="e">
        <f>#REF!</f>
        <v>#REF!</v>
      </c>
      <c r="C30" s="12" t="e">
        <f>+#REF!+#REF!+#REF!</f>
        <v>#REF!</v>
      </c>
      <c r="D30" s="12" t="e">
        <f t="shared" si="0"/>
        <v>#REF!</v>
      </c>
      <c r="E30" s="12" t="e">
        <f>#REF!</f>
        <v>#REF!</v>
      </c>
      <c r="F30" s="12" t="e">
        <f>#REF!</f>
        <v>#REF!</v>
      </c>
      <c r="G30" s="12" t="e">
        <f>#REF!</f>
        <v>#REF!</v>
      </c>
      <c r="H30" s="12" t="e">
        <f>#REF!</f>
        <v>#REF!</v>
      </c>
    </row>
    <row r="31" spans="1:8" x14ac:dyDescent="0.35">
      <c r="A31" s="12" t="s">
        <v>45</v>
      </c>
      <c r="B31" s="12" t="e">
        <f>#REF!</f>
        <v>#REF!</v>
      </c>
      <c r="C31" s="12" t="e">
        <f>+#REF!+#REF!+#REF!</f>
        <v>#REF!</v>
      </c>
      <c r="D31" s="12" t="e">
        <f t="shared" si="0"/>
        <v>#REF!</v>
      </c>
      <c r="E31" s="12" t="e">
        <f>#REF!</f>
        <v>#REF!</v>
      </c>
      <c r="F31" s="12" t="e">
        <f>#REF!</f>
        <v>#REF!</v>
      </c>
      <c r="G31" s="12" t="e">
        <f>#REF!</f>
        <v>#REF!</v>
      </c>
      <c r="H31" s="12" t="e">
        <f>#REF!</f>
        <v>#REF!</v>
      </c>
    </row>
    <row r="32" spans="1:8" x14ac:dyDescent="0.35">
      <c r="A32" s="12" t="s">
        <v>2</v>
      </c>
      <c r="B32" s="12" t="e">
        <f>#REF!</f>
        <v>#REF!</v>
      </c>
      <c r="C32" s="12" t="e">
        <f>+#REF!+#REF!+#REF!</f>
        <v>#REF!</v>
      </c>
      <c r="D32" s="12" t="e">
        <f t="shared" si="0"/>
        <v>#REF!</v>
      </c>
      <c r="E32" s="12" t="e">
        <f>#REF!</f>
        <v>#REF!</v>
      </c>
      <c r="F32" s="12" t="e">
        <f>#REF!</f>
        <v>#REF!</v>
      </c>
      <c r="G32" s="12" t="e">
        <f>#REF!</f>
        <v>#REF!</v>
      </c>
      <c r="H32" s="12" t="e">
        <f>#REF!</f>
        <v>#REF!</v>
      </c>
    </row>
    <row r="33" spans="1:8" x14ac:dyDescent="0.35">
      <c r="A33" s="12" t="s">
        <v>6</v>
      </c>
      <c r="B33" s="12" t="e">
        <f>#REF!</f>
        <v>#REF!</v>
      </c>
      <c r="C33" s="12" t="e">
        <f>+#REF!+#REF!+#REF!</f>
        <v>#REF!</v>
      </c>
      <c r="D33" s="12" t="e">
        <f t="shared" si="0"/>
        <v>#REF!</v>
      </c>
      <c r="E33" s="12" t="e">
        <f>#REF!</f>
        <v>#REF!</v>
      </c>
      <c r="F33" s="12" t="e">
        <f>#REF!</f>
        <v>#REF!</v>
      </c>
      <c r="G33" s="12" t="e">
        <f>#REF!</f>
        <v>#REF!</v>
      </c>
      <c r="H33" s="12" t="e">
        <f>#REF!</f>
        <v>#REF!</v>
      </c>
    </row>
    <row r="34" spans="1:8" x14ac:dyDescent="0.35">
      <c r="A34" s="12" t="s">
        <v>7</v>
      </c>
      <c r="B34" s="12" t="e">
        <f>#REF!</f>
        <v>#REF!</v>
      </c>
      <c r="C34" s="12" t="e">
        <f>+#REF!+#REF!+#REF!</f>
        <v>#REF!</v>
      </c>
      <c r="D34" s="12" t="e">
        <f t="shared" si="0"/>
        <v>#REF!</v>
      </c>
      <c r="E34" s="12" t="e">
        <f>#REF!</f>
        <v>#REF!</v>
      </c>
      <c r="F34" s="12" t="e">
        <f>#REF!</f>
        <v>#REF!</v>
      </c>
      <c r="G34" s="12" t="e">
        <f>#REF!</f>
        <v>#REF!</v>
      </c>
      <c r="H34" s="12" t="e">
        <f>#REF!</f>
        <v>#REF!</v>
      </c>
    </row>
    <row r="35" spans="1:8" x14ac:dyDescent="0.35">
      <c r="A35" s="12" t="s">
        <v>8</v>
      </c>
      <c r="B35" s="12" t="e">
        <f>#REF!</f>
        <v>#REF!</v>
      </c>
      <c r="C35" s="12" t="e">
        <f>+#REF!+#REF!+#REF!</f>
        <v>#REF!</v>
      </c>
      <c r="D35" s="12" t="e">
        <f t="shared" si="0"/>
        <v>#REF!</v>
      </c>
      <c r="E35" s="12" t="e">
        <f>#REF!</f>
        <v>#REF!</v>
      </c>
      <c r="F35" s="12" t="e">
        <f>#REF!</f>
        <v>#REF!</v>
      </c>
      <c r="G35" s="12" t="e">
        <f>#REF!</f>
        <v>#REF!</v>
      </c>
      <c r="H35" s="12" t="e">
        <f>#REF!</f>
        <v>#REF!</v>
      </c>
    </row>
    <row r="36" spans="1:8" x14ac:dyDescent="0.35">
      <c r="A36" s="12" t="s">
        <v>9</v>
      </c>
      <c r="B36" s="12" t="e">
        <f>#REF!</f>
        <v>#REF!</v>
      </c>
      <c r="C36" s="12" t="e">
        <f>+#REF!+#REF!+#REF!</f>
        <v>#REF!</v>
      </c>
      <c r="D36" s="12" t="e">
        <f t="shared" si="0"/>
        <v>#REF!</v>
      </c>
      <c r="E36" s="12" t="e">
        <f>#REF!</f>
        <v>#REF!</v>
      </c>
      <c r="F36" s="12" t="e">
        <f>#REF!</f>
        <v>#REF!</v>
      </c>
      <c r="G36" s="12" t="e">
        <f>#REF!</f>
        <v>#REF!</v>
      </c>
      <c r="H36" s="12" t="e">
        <f>#REF!</f>
        <v>#REF!</v>
      </c>
    </row>
    <row r="37" spans="1:8" x14ac:dyDescent="0.35">
      <c r="A37" s="12" t="s">
        <v>10</v>
      </c>
      <c r="B37" s="12" t="e">
        <f>#REF!</f>
        <v>#REF!</v>
      </c>
      <c r="C37" s="12" t="e">
        <f>+#REF!+#REF!+#REF!</f>
        <v>#REF!</v>
      </c>
      <c r="D37" s="12" t="e">
        <f t="shared" si="0"/>
        <v>#REF!</v>
      </c>
      <c r="E37" s="12" t="e">
        <f>#REF!</f>
        <v>#REF!</v>
      </c>
      <c r="F37" s="12" t="e">
        <f>#REF!</f>
        <v>#REF!</v>
      </c>
      <c r="G37" s="12" t="e">
        <f>#REF!</f>
        <v>#REF!</v>
      </c>
      <c r="H37" s="12" t="e">
        <f>#REF!</f>
        <v>#REF!</v>
      </c>
    </row>
    <row r="38" spans="1:8" x14ac:dyDescent="0.35">
      <c r="A38" s="12" t="s">
        <v>46</v>
      </c>
      <c r="B38" s="12" t="e">
        <f>#REF!</f>
        <v>#REF!</v>
      </c>
      <c r="C38" s="12" t="e">
        <f>+#REF!+#REF!+#REF!</f>
        <v>#REF!</v>
      </c>
      <c r="D38" s="12" t="e">
        <f t="shared" si="0"/>
        <v>#REF!</v>
      </c>
      <c r="E38" s="12" t="e">
        <f>#REF!</f>
        <v>#REF!</v>
      </c>
      <c r="F38" s="12" t="e">
        <f>#REF!</f>
        <v>#REF!</v>
      </c>
      <c r="G38" s="12" t="e">
        <f>#REF!</f>
        <v>#REF!</v>
      </c>
      <c r="H38" s="12" t="e">
        <f>#REF!</f>
        <v>#REF!</v>
      </c>
    </row>
    <row r="39" spans="1:8" x14ac:dyDescent="0.35">
      <c r="A39" s="12" t="s">
        <v>12</v>
      </c>
      <c r="B39" s="12" t="e">
        <f>#REF!</f>
        <v>#REF!</v>
      </c>
      <c r="C39" s="12" t="e">
        <f>+#REF!+#REF!</f>
        <v>#REF!</v>
      </c>
      <c r="D39" s="12" t="e">
        <f t="shared" si="0"/>
        <v>#REF!</v>
      </c>
      <c r="E39" s="12" t="e">
        <f>#REF!</f>
        <v>#REF!</v>
      </c>
      <c r="F39" s="12" t="e">
        <f>#REF!</f>
        <v>#REF!</v>
      </c>
      <c r="G39" s="12" t="e">
        <f>#REF!</f>
        <v>#REF!</v>
      </c>
      <c r="H39" s="12" t="e">
        <f>#REF!</f>
        <v>#REF!</v>
      </c>
    </row>
    <row r="40" spans="1:8" x14ac:dyDescent="0.35">
      <c r="A40" s="12" t="s">
        <v>13</v>
      </c>
      <c r="B40" s="12" t="e">
        <f>#REF!</f>
        <v>#REF!</v>
      </c>
      <c r="C40" s="12" t="e">
        <f>+#REF!+#REF!</f>
        <v>#REF!</v>
      </c>
      <c r="D40" s="12" t="e">
        <f t="shared" si="0"/>
        <v>#REF!</v>
      </c>
      <c r="E40" s="12" t="e">
        <f>#REF!</f>
        <v>#REF!</v>
      </c>
      <c r="F40" s="12" t="e">
        <f>#REF!</f>
        <v>#REF!</v>
      </c>
      <c r="G40" s="12" t="e">
        <f>#REF!</f>
        <v>#REF!</v>
      </c>
      <c r="H40" s="12" t="e">
        <f>#REF!</f>
        <v>#REF!</v>
      </c>
    </row>
    <row r="41" spans="1:8" x14ac:dyDescent="0.35">
      <c r="A41" s="12" t="s">
        <v>14</v>
      </c>
      <c r="B41" s="12" t="e">
        <f>#REF!</f>
        <v>#REF!</v>
      </c>
      <c r="C41" s="12" t="e">
        <f>+#REF!+#REF!</f>
        <v>#REF!</v>
      </c>
      <c r="D41" s="12" t="e">
        <f t="shared" si="0"/>
        <v>#REF!</v>
      </c>
      <c r="E41" s="12" t="e">
        <f>#REF!</f>
        <v>#REF!</v>
      </c>
      <c r="F41" s="12" t="e">
        <f>#REF!</f>
        <v>#REF!</v>
      </c>
      <c r="G41" s="12" t="e">
        <f>#REF!</f>
        <v>#REF!</v>
      </c>
      <c r="H41" s="12" t="e">
        <f>#REF!</f>
        <v>#REF!</v>
      </c>
    </row>
    <row r="42" spans="1:8" x14ac:dyDescent="0.35">
      <c r="A42" s="12" t="s">
        <v>15</v>
      </c>
      <c r="B42" s="12" t="e">
        <f>#REF!</f>
        <v>#REF!</v>
      </c>
      <c r="C42" s="12" t="e">
        <f>+#REF!+#REF!</f>
        <v>#REF!</v>
      </c>
      <c r="D42" s="12" t="e">
        <f t="shared" si="0"/>
        <v>#REF!</v>
      </c>
      <c r="E42" s="12" t="e">
        <f>#REF!</f>
        <v>#REF!</v>
      </c>
      <c r="F42" s="12" t="e">
        <f>#REF!</f>
        <v>#REF!</v>
      </c>
      <c r="G42" s="12" t="e">
        <f>#REF!</f>
        <v>#REF!</v>
      </c>
      <c r="H42" s="12" t="e">
        <f>#REF!</f>
        <v>#REF!</v>
      </c>
    </row>
    <row r="43" spans="1:8" x14ac:dyDescent="0.35">
      <c r="A43" s="12" t="s">
        <v>17</v>
      </c>
      <c r="B43" s="12" t="e">
        <f>#REF!</f>
        <v>#REF!</v>
      </c>
      <c r="C43" s="12" t="e">
        <f>+#REF!+#REF!</f>
        <v>#REF!</v>
      </c>
      <c r="D43" s="12" t="e">
        <f t="shared" si="0"/>
        <v>#REF!</v>
      </c>
      <c r="E43" s="12" t="e">
        <f>#REF!</f>
        <v>#REF!</v>
      </c>
      <c r="F43" s="12" t="e">
        <f>#REF!</f>
        <v>#REF!</v>
      </c>
      <c r="G43" s="12" t="e">
        <f>#REF!</f>
        <v>#REF!</v>
      </c>
      <c r="H43" s="12" t="e">
        <f>#REF!</f>
        <v>#REF!</v>
      </c>
    </row>
    <row r="44" spans="1:8" x14ac:dyDescent="0.35">
      <c r="A44" s="12" t="s">
        <v>18</v>
      </c>
      <c r="B44" s="12" t="e">
        <f>#REF!</f>
        <v>#REF!</v>
      </c>
      <c r="C44" s="12" t="e">
        <f>+#REF!+#REF!</f>
        <v>#REF!</v>
      </c>
      <c r="D44" s="12" t="e">
        <f t="shared" si="0"/>
        <v>#REF!</v>
      </c>
      <c r="E44" s="12" t="e">
        <f>#REF!</f>
        <v>#REF!</v>
      </c>
      <c r="F44" s="12" t="e">
        <f>#REF!</f>
        <v>#REF!</v>
      </c>
      <c r="G44" s="12" t="e">
        <f>#REF!</f>
        <v>#REF!</v>
      </c>
      <c r="H44" s="12" t="e">
        <f>#REF!</f>
        <v>#REF!</v>
      </c>
    </row>
    <row r="45" spans="1:8" x14ac:dyDescent="0.35">
      <c r="A45" s="12" t="s">
        <v>19</v>
      </c>
      <c r="B45" s="12" t="e">
        <f>#REF!</f>
        <v>#REF!</v>
      </c>
      <c r="C45" s="12" t="e">
        <f>+#REF!+#REF!</f>
        <v>#REF!</v>
      </c>
      <c r="D45" s="12" t="e">
        <f t="shared" si="0"/>
        <v>#REF!</v>
      </c>
      <c r="E45" s="12" t="e">
        <f>#REF!</f>
        <v>#REF!</v>
      </c>
      <c r="F45" s="12" t="e">
        <f>#REF!</f>
        <v>#REF!</v>
      </c>
      <c r="G45" s="12" t="e">
        <f>#REF!</f>
        <v>#REF!</v>
      </c>
      <c r="H45" s="12" t="e">
        <f>#REF!</f>
        <v>#REF!</v>
      </c>
    </row>
    <row r="46" spans="1:8" x14ac:dyDescent="0.35">
      <c r="A46" s="12" t="s">
        <v>20</v>
      </c>
      <c r="B46" s="12" t="e">
        <f>#REF!</f>
        <v>#REF!</v>
      </c>
      <c r="C46" s="12" t="e">
        <f>+#REF!+#REF!</f>
        <v>#REF!</v>
      </c>
      <c r="D46" s="12" t="e">
        <f t="shared" si="0"/>
        <v>#REF!</v>
      </c>
      <c r="E46" s="12" t="e">
        <f>#REF!</f>
        <v>#REF!</v>
      </c>
      <c r="F46" s="12" t="e">
        <f>#REF!</f>
        <v>#REF!</v>
      </c>
      <c r="G46" s="12" t="e">
        <f>#REF!</f>
        <v>#REF!</v>
      </c>
      <c r="H46" s="12" t="e">
        <f>#REF!</f>
        <v>#REF!</v>
      </c>
    </row>
    <row r="47" spans="1:8" x14ac:dyDescent="0.35">
      <c r="A47" s="12" t="s">
        <v>21</v>
      </c>
      <c r="B47" s="12" t="e">
        <f>#REF!</f>
        <v>#REF!</v>
      </c>
      <c r="C47" s="12" t="e">
        <f>+#REF!+#REF!</f>
        <v>#REF!</v>
      </c>
      <c r="D47" s="12" t="e">
        <f t="shared" si="0"/>
        <v>#REF!</v>
      </c>
      <c r="E47" s="12" t="e">
        <f>#REF!</f>
        <v>#REF!</v>
      </c>
      <c r="F47" s="12" t="e">
        <f>#REF!</f>
        <v>#REF!</v>
      </c>
      <c r="G47" s="12" t="e">
        <f>#REF!</f>
        <v>#REF!</v>
      </c>
      <c r="H47" s="12" t="e">
        <f>#REF!</f>
        <v>#REF!</v>
      </c>
    </row>
    <row r="48" spans="1:8" x14ac:dyDescent="0.35">
      <c r="A48" s="12" t="s">
        <v>22</v>
      </c>
      <c r="B48" s="12" t="e">
        <f>#REF!</f>
        <v>#REF!</v>
      </c>
      <c r="C48" s="12" t="e">
        <f>+#REF!+#REF!</f>
        <v>#REF!</v>
      </c>
      <c r="D48" s="12" t="e">
        <f t="shared" si="0"/>
        <v>#REF!</v>
      </c>
      <c r="E48" s="12" t="e">
        <f>#REF!</f>
        <v>#REF!</v>
      </c>
      <c r="F48" s="12" t="e">
        <f>#REF!</f>
        <v>#REF!</v>
      </c>
      <c r="G48" s="12" t="e">
        <f>#REF!</f>
        <v>#REF!</v>
      </c>
      <c r="H48" s="12" t="e">
        <f>#REF!</f>
        <v>#REF!</v>
      </c>
    </row>
    <row r="49" spans="1:8" x14ac:dyDescent="0.35">
      <c r="A49" s="12" t="s">
        <v>23</v>
      </c>
      <c r="B49" s="12" t="e">
        <f>#REF!</f>
        <v>#REF!</v>
      </c>
      <c r="C49" s="12" t="e">
        <f>+#REF!+#REF!</f>
        <v>#REF!</v>
      </c>
      <c r="D49" s="12" t="e">
        <f t="shared" si="0"/>
        <v>#REF!</v>
      </c>
      <c r="E49" s="12" t="e">
        <f>#REF!</f>
        <v>#REF!</v>
      </c>
      <c r="F49" s="12" t="e">
        <f>#REF!</f>
        <v>#REF!</v>
      </c>
      <c r="G49" s="12" t="e">
        <f>#REF!</f>
        <v>#REF!</v>
      </c>
      <c r="H49" s="12" t="e">
        <f>#REF!</f>
        <v>#REF!</v>
      </c>
    </row>
    <row r="50" spans="1:8" x14ac:dyDescent="0.35">
      <c r="A50" s="12" t="s">
        <v>24</v>
      </c>
      <c r="B50" s="12" t="e">
        <f>#REF!</f>
        <v>#REF!</v>
      </c>
      <c r="C50" s="12" t="e">
        <f>+#REF!+#REF!</f>
        <v>#REF!</v>
      </c>
      <c r="D50" s="12" t="e">
        <f t="shared" si="0"/>
        <v>#REF!</v>
      </c>
      <c r="E50" s="12" t="e">
        <f>#REF!</f>
        <v>#REF!</v>
      </c>
      <c r="F50" s="12" t="e">
        <f>#REF!</f>
        <v>#REF!</v>
      </c>
      <c r="G50" s="12" t="e">
        <f>#REF!</f>
        <v>#REF!</v>
      </c>
      <c r="H50" s="12" t="e">
        <f>#REF!</f>
        <v>#REF!</v>
      </c>
    </row>
    <row r="51" spans="1:8" x14ac:dyDescent="0.35">
      <c r="A51" s="12" t="s">
        <v>25</v>
      </c>
      <c r="B51" s="12" t="e">
        <f>#REF!</f>
        <v>#REF!</v>
      </c>
      <c r="C51" s="12" t="e">
        <f>+#REF!+#REF!</f>
        <v>#REF!</v>
      </c>
      <c r="D51" s="12" t="e">
        <f t="shared" si="0"/>
        <v>#REF!</v>
      </c>
      <c r="E51" s="12" t="e">
        <f>#REF!</f>
        <v>#REF!</v>
      </c>
      <c r="F51" s="12" t="e">
        <f>#REF!</f>
        <v>#REF!</v>
      </c>
      <c r="G51" s="12" t="e">
        <f>#REF!</f>
        <v>#REF!</v>
      </c>
      <c r="H51" s="12" t="e">
        <f>#REF!</f>
        <v>#REF!</v>
      </c>
    </row>
    <row r="52" spans="1:8" x14ac:dyDescent="0.35">
      <c r="A52" s="12" t="s">
        <v>26</v>
      </c>
      <c r="B52" s="12" t="e">
        <f>#REF!</f>
        <v>#REF!</v>
      </c>
      <c r="C52" s="12" t="e">
        <f>+#REF!+#REF!</f>
        <v>#REF!</v>
      </c>
      <c r="D52" s="12" t="e">
        <f t="shared" si="0"/>
        <v>#REF!</v>
      </c>
      <c r="E52" s="12" t="e">
        <f>#REF!</f>
        <v>#REF!</v>
      </c>
      <c r="F52" s="12" t="e">
        <f>#REF!</f>
        <v>#REF!</v>
      </c>
      <c r="G52" s="12" t="e">
        <f>#REF!</f>
        <v>#REF!</v>
      </c>
      <c r="H52" s="12" t="e">
        <f>#REF!</f>
        <v>#REF!</v>
      </c>
    </row>
    <row r="53" spans="1:8" x14ac:dyDescent="0.35">
      <c r="A53" s="12" t="s">
        <v>27</v>
      </c>
      <c r="B53" s="12" t="e">
        <f>#REF!</f>
        <v>#REF!</v>
      </c>
      <c r="C53" s="12" t="e">
        <f>+#REF!+#REF!</f>
        <v>#REF!</v>
      </c>
      <c r="D53" s="12" t="e">
        <f t="shared" si="0"/>
        <v>#REF!</v>
      </c>
      <c r="E53" s="12" t="e">
        <f>#REF!</f>
        <v>#REF!</v>
      </c>
      <c r="F53" s="12" t="e">
        <f>#REF!</f>
        <v>#REF!</v>
      </c>
      <c r="G53" s="12" t="e">
        <f>#REF!</f>
        <v>#REF!</v>
      </c>
      <c r="H53" s="12" t="e">
        <f>#REF!</f>
        <v>#REF!</v>
      </c>
    </row>
    <row r="54" spans="1:8" x14ac:dyDescent="0.35">
      <c r="A54" s="12" t="s">
        <v>28</v>
      </c>
      <c r="B54" s="12" t="e">
        <f>#REF!</f>
        <v>#REF!</v>
      </c>
      <c r="C54" s="12" t="e">
        <f>+#REF!+#REF!</f>
        <v>#REF!</v>
      </c>
      <c r="D54" s="12" t="e">
        <f t="shared" si="0"/>
        <v>#REF!</v>
      </c>
      <c r="E54" s="12" t="e">
        <f>#REF!</f>
        <v>#REF!</v>
      </c>
      <c r="F54" s="12" t="e">
        <f>#REF!</f>
        <v>#REF!</v>
      </c>
      <c r="G54" s="12" t="e">
        <f>#REF!</f>
        <v>#REF!</v>
      </c>
      <c r="H54" s="12" t="e">
        <f>#REF!</f>
        <v>#REF!</v>
      </c>
    </row>
    <row r="55" spans="1:8" x14ac:dyDescent="0.35">
      <c r="A55" s="12" t="s">
        <v>29</v>
      </c>
      <c r="B55" s="12" t="e">
        <f>#REF!</f>
        <v>#REF!</v>
      </c>
      <c r="C55" s="12" t="e">
        <f>+#REF!+#REF!</f>
        <v>#REF!</v>
      </c>
      <c r="D55" s="12" t="e">
        <f t="shared" si="0"/>
        <v>#REF!</v>
      </c>
      <c r="E55" s="12" t="e">
        <f>#REF!</f>
        <v>#REF!</v>
      </c>
      <c r="F55" s="12" t="e">
        <f>#REF!</f>
        <v>#REF!</v>
      </c>
      <c r="G55" s="12" t="e">
        <f>#REF!</f>
        <v>#REF!</v>
      </c>
      <c r="H55" s="12" t="e">
        <f>#REF!</f>
        <v>#REF!</v>
      </c>
    </row>
    <row r="56" spans="1:8" x14ac:dyDescent="0.35">
      <c r="A56" s="12" t="s">
        <v>30</v>
      </c>
      <c r="B56" s="12" t="e">
        <f>#REF!</f>
        <v>#REF!</v>
      </c>
      <c r="C56" s="12" t="e">
        <f>+#REF!+#REF!</f>
        <v>#REF!</v>
      </c>
      <c r="D56" s="12" t="e">
        <f t="shared" si="0"/>
        <v>#REF!</v>
      </c>
      <c r="E56" s="12" t="e">
        <f>#REF!</f>
        <v>#REF!</v>
      </c>
      <c r="F56" s="12" t="e">
        <f>#REF!</f>
        <v>#REF!</v>
      </c>
      <c r="G56" s="12" t="e">
        <f>#REF!</f>
        <v>#REF!</v>
      </c>
      <c r="H56" s="12" t="e">
        <f>#REF!</f>
        <v>#REF!</v>
      </c>
    </row>
    <row r="57" spans="1:8" x14ac:dyDescent="0.35">
      <c r="A57" s="12" t="s">
        <v>31</v>
      </c>
      <c r="B57" s="12" t="e">
        <f>#REF!</f>
        <v>#REF!</v>
      </c>
      <c r="C57" s="12" t="e">
        <f>+#REF!+#REF!</f>
        <v>#REF!</v>
      </c>
      <c r="D57" s="12" t="e">
        <f t="shared" si="0"/>
        <v>#REF!</v>
      </c>
      <c r="E57" s="12" t="e">
        <f>#REF!</f>
        <v>#REF!</v>
      </c>
      <c r="F57" s="12" t="e">
        <f>#REF!</f>
        <v>#REF!</v>
      </c>
      <c r="G57" s="12" t="e">
        <f>#REF!</f>
        <v>#REF!</v>
      </c>
      <c r="H57" s="12" t="e">
        <f>#REF!</f>
        <v>#REF!</v>
      </c>
    </row>
    <row r="58" spans="1:8" x14ac:dyDescent="0.35">
      <c r="A58" s="12" t="s">
        <v>32</v>
      </c>
      <c r="B58" s="12" t="e">
        <f>#REF!</f>
        <v>#REF!</v>
      </c>
      <c r="C58" s="12" t="e">
        <f>+#REF!+#REF!</f>
        <v>#REF!</v>
      </c>
      <c r="D58" s="12" t="e">
        <f t="shared" si="0"/>
        <v>#REF!</v>
      </c>
      <c r="E58" s="12" t="e">
        <f>#REF!</f>
        <v>#REF!</v>
      </c>
      <c r="F58" s="12" t="e">
        <f>#REF!</f>
        <v>#REF!</v>
      </c>
      <c r="G58" s="12" t="e">
        <f>#REF!</f>
        <v>#REF!</v>
      </c>
      <c r="H58" s="12" t="e">
        <f>#REF!</f>
        <v>#REF!</v>
      </c>
    </row>
    <row r="59" spans="1:8" x14ac:dyDescent="0.35">
      <c r="A59" s="12" t="s">
        <v>33</v>
      </c>
      <c r="B59" s="12" t="e">
        <f>#REF!</f>
        <v>#REF!</v>
      </c>
      <c r="C59" s="12" t="e">
        <f>+#REF!+#REF!</f>
        <v>#REF!</v>
      </c>
      <c r="D59" s="12" t="e">
        <f t="shared" si="0"/>
        <v>#REF!</v>
      </c>
      <c r="E59" s="12" t="e">
        <f>#REF!</f>
        <v>#REF!</v>
      </c>
      <c r="F59" s="12" t="e">
        <f>#REF!</f>
        <v>#REF!</v>
      </c>
      <c r="G59" s="12" t="e">
        <f>#REF!</f>
        <v>#REF!</v>
      </c>
      <c r="H59" s="12" t="e">
        <f>#REF!</f>
        <v>#REF!</v>
      </c>
    </row>
    <row r="60" spans="1:8" x14ac:dyDescent="0.35">
      <c r="A60" s="12" t="s">
        <v>34</v>
      </c>
      <c r="B60" s="12" t="e">
        <f>#REF!</f>
        <v>#REF!</v>
      </c>
      <c r="C60" s="12" t="e">
        <f>+#REF!+#REF!</f>
        <v>#REF!</v>
      </c>
      <c r="D60" s="12" t="e">
        <f t="shared" si="0"/>
        <v>#REF!</v>
      </c>
      <c r="E60" s="12" t="e">
        <f>#REF!</f>
        <v>#REF!</v>
      </c>
      <c r="F60" s="12" t="e">
        <f>#REF!</f>
        <v>#REF!</v>
      </c>
      <c r="G60" s="12" t="e">
        <f>#REF!</f>
        <v>#REF!</v>
      </c>
      <c r="H60" s="12" t="e">
        <f>#REF!</f>
        <v>#REF!</v>
      </c>
    </row>
    <row r="61" spans="1:8" x14ac:dyDescent="0.35">
      <c r="A61" s="12" t="s">
        <v>35</v>
      </c>
      <c r="B61" s="12" t="e">
        <f>#REF!</f>
        <v>#REF!</v>
      </c>
      <c r="C61" s="12" t="e">
        <f>+#REF!+#REF!</f>
        <v>#REF!</v>
      </c>
      <c r="D61" s="12" t="e">
        <f t="shared" si="0"/>
        <v>#REF!</v>
      </c>
      <c r="E61" s="12" t="e">
        <f>#REF!</f>
        <v>#REF!</v>
      </c>
      <c r="F61" s="12" t="e">
        <f>#REF!</f>
        <v>#REF!</v>
      </c>
      <c r="G61" s="12" t="e">
        <f>#REF!</f>
        <v>#REF!</v>
      </c>
      <c r="H61" s="12" t="e">
        <f>#REF!</f>
        <v>#REF!</v>
      </c>
    </row>
    <row r="62" spans="1:8" x14ac:dyDescent="0.35">
      <c r="A62" s="12" t="s">
        <v>36</v>
      </c>
      <c r="B62" s="12" t="e">
        <f>#REF!</f>
        <v>#REF!</v>
      </c>
      <c r="C62" s="12" t="e">
        <f>+#REF!+#REF!</f>
        <v>#REF!</v>
      </c>
      <c r="D62" s="12" t="e">
        <f t="shared" si="0"/>
        <v>#REF!</v>
      </c>
      <c r="E62" s="12" t="e">
        <f>#REF!</f>
        <v>#REF!</v>
      </c>
      <c r="F62" s="12" t="e">
        <f>#REF!</f>
        <v>#REF!</v>
      </c>
      <c r="G62" s="12" t="e">
        <f>#REF!</f>
        <v>#REF!</v>
      </c>
      <c r="H62" s="12" t="e">
        <f>#REF!</f>
        <v>#REF!</v>
      </c>
    </row>
    <row r="63" spans="1:8" x14ac:dyDescent="0.35">
      <c r="A63" s="12" t="s">
        <v>37</v>
      </c>
      <c r="B63" s="12" t="e">
        <f>#REF!</f>
        <v>#REF!</v>
      </c>
      <c r="C63" s="12" t="e">
        <f>+#REF!+#REF!</f>
        <v>#REF!</v>
      </c>
      <c r="D63" s="12" t="e">
        <f t="shared" si="0"/>
        <v>#REF!</v>
      </c>
      <c r="E63" s="12" t="e">
        <f>#REF!</f>
        <v>#REF!</v>
      </c>
      <c r="F63" s="12" t="e">
        <f>#REF!</f>
        <v>#REF!</v>
      </c>
      <c r="G63" s="12" t="e">
        <f>#REF!</f>
        <v>#REF!</v>
      </c>
      <c r="H63" s="12" t="e">
        <f>#REF!</f>
        <v>#REF!</v>
      </c>
    </row>
    <row r="64" spans="1:8" x14ac:dyDescent="0.35">
      <c r="A64" s="12">
        <v>0</v>
      </c>
      <c r="B64" s="12" t="e">
        <f>#REF!</f>
        <v>#REF!</v>
      </c>
      <c r="C64" s="12" t="e">
        <f>+#REF!+#REF!</f>
        <v>#REF!</v>
      </c>
      <c r="D64" s="12" t="e">
        <f t="shared" si="0"/>
        <v>#REF!</v>
      </c>
      <c r="E64" s="12" t="e">
        <f>#REF!</f>
        <v>#REF!</v>
      </c>
      <c r="F64" s="12" t="e">
        <f>#REF!</f>
        <v>#REF!</v>
      </c>
      <c r="G64" s="12" t="e">
        <f>#REF!</f>
        <v>#REF!</v>
      </c>
      <c r="H64" s="12" t="e">
        <f>#REF!</f>
        <v>#REF!</v>
      </c>
    </row>
    <row r="65" spans="1:8" x14ac:dyDescent="0.35">
      <c r="A65" s="12" t="s">
        <v>47</v>
      </c>
      <c r="B65" s="12" t="e">
        <f>#REF!</f>
        <v>#REF!</v>
      </c>
      <c r="C65" s="12" t="e">
        <f>SUM(C38:C58)</f>
        <v>#REF!</v>
      </c>
      <c r="D65" s="12" t="e">
        <f t="shared" si="0"/>
        <v>#REF!</v>
      </c>
      <c r="E65" s="12" t="e">
        <f>#REF!</f>
        <v>#REF!</v>
      </c>
      <c r="F65" s="12" t="e">
        <f>#REF!</f>
        <v>#REF!</v>
      </c>
      <c r="G65" s="12" t="e">
        <f>#REF!</f>
        <v>#REF!</v>
      </c>
      <c r="H65" s="12" t="e">
        <f>#REF!</f>
        <v>#REF!</v>
      </c>
    </row>
    <row r="66" spans="1:8" x14ac:dyDescent="0.35">
      <c r="C66" s="12"/>
    </row>
  </sheetData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21"/>
  <sheetViews>
    <sheetView showOutlineSymbols="0" workbookViewId="0"/>
  </sheetViews>
  <sheetFormatPr defaultRowHeight="12.75" x14ac:dyDescent="0.35"/>
  <cols>
    <col min="2" max="2" width="17" customWidth="1"/>
    <col min="3" max="3" width="12.73046875" customWidth="1"/>
    <col min="4" max="4" width="13.265625" customWidth="1"/>
    <col min="5" max="5" width="9.86328125" customWidth="1"/>
  </cols>
  <sheetData>
    <row r="2" spans="2:6" x14ac:dyDescent="0.35">
      <c r="C2" t="s">
        <v>48</v>
      </c>
      <c r="D2" t="s">
        <v>49</v>
      </c>
      <c r="E2" t="s">
        <v>50</v>
      </c>
    </row>
    <row r="3" spans="2:6" x14ac:dyDescent="0.35">
      <c r="B3" t="s">
        <v>51</v>
      </c>
      <c r="C3" s="15" t="e">
        <f>+#REF!+#REF!+#REF!+#REF!+#REF!+#REF!+#REF!+#REF!+#REF!+#REF!</f>
        <v>#REF!</v>
      </c>
      <c r="D3" s="15" t="e">
        <f>+#REF!</f>
        <v>#REF!</v>
      </c>
      <c r="E3" t="e">
        <f>+D3/C5</f>
        <v>#REF!</v>
      </c>
      <c r="F3" t="s">
        <v>52</v>
      </c>
    </row>
    <row r="4" spans="2:6" x14ac:dyDescent="0.35">
      <c r="B4" t="s">
        <v>53</v>
      </c>
      <c r="C4" s="15" t="e">
        <f>+#REF!+#REF!+#REF!+#REF!+#REF!+#REF!+#REF!+#REF!+#REF!+#REF!</f>
        <v>#REF!</v>
      </c>
      <c r="D4" s="15"/>
    </row>
    <row r="5" spans="2:6" x14ac:dyDescent="0.35">
      <c r="B5" t="s">
        <v>54</v>
      </c>
      <c r="C5" s="15" t="e">
        <f>SUM(C3:C4)</f>
        <v>#REF!</v>
      </c>
      <c r="D5" s="15"/>
    </row>
    <row r="6" spans="2:6" x14ac:dyDescent="0.35">
      <c r="B6" t="s">
        <v>55</v>
      </c>
      <c r="C6" s="15" t="e">
        <f>+#REF!+#REF!+#REF!+#REF!+#REF!+#REF!+#REF!+#REF!+#REF!+#REF!</f>
        <v>#REF!</v>
      </c>
      <c r="D6" s="15"/>
    </row>
    <row r="7" spans="2:6" x14ac:dyDescent="0.35">
      <c r="C7" s="15"/>
      <c r="D7" s="15"/>
    </row>
    <row r="8" spans="2:6" x14ac:dyDescent="0.35">
      <c r="B8" t="s">
        <v>56</v>
      </c>
      <c r="C8" s="25" t="e">
        <f>+#REF!+#REF!+#REF!+#REF!</f>
        <v>#REF!</v>
      </c>
      <c r="D8" s="15" t="e">
        <f>+#REF!</f>
        <v>#REF!</v>
      </c>
      <c r="E8" s="15" t="e">
        <f>+C8-D8</f>
        <v>#REF!</v>
      </c>
    </row>
    <row r="9" spans="2:6" x14ac:dyDescent="0.35">
      <c r="B9" t="s">
        <v>57</v>
      </c>
      <c r="C9" s="15" t="e">
        <f>+#REF!+#REF!+#REF!+#REF!+#REF!+#REF!+#REF!+#REF!</f>
        <v>#REF!</v>
      </c>
      <c r="D9" s="15" t="e">
        <f>+#REF!</f>
        <v>#REF!</v>
      </c>
      <c r="E9" s="15" t="e">
        <f>+C9-D9</f>
        <v>#REF!</v>
      </c>
    </row>
    <row r="10" spans="2:6" x14ac:dyDescent="0.35">
      <c r="B10" t="s">
        <v>58</v>
      </c>
      <c r="C10" s="15" t="e">
        <f>+#REF!+#REF!+#REF!+#REF!+#REF!+#REF!+#REF!+#REF!+#REF!</f>
        <v>#REF!</v>
      </c>
      <c r="D10" s="15" t="e">
        <f>+#REF!</f>
        <v>#REF!</v>
      </c>
      <c r="E10" s="15" t="e">
        <f>+C10-D10</f>
        <v>#REF!</v>
      </c>
    </row>
    <row r="11" spans="2:6" x14ac:dyDescent="0.35">
      <c r="B11" t="s">
        <v>59</v>
      </c>
      <c r="C11" s="15" t="e">
        <f>+#REF!+#REF!+#REF!+#REF!+#REF!+#REF!+#REF!+#REF!+#REF!</f>
        <v>#REF!</v>
      </c>
      <c r="D11" s="15" t="e">
        <f>+#REF!</f>
        <v>#REF!</v>
      </c>
      <c r="E11" s="15" t="e">
        <f>+C11-D11</f>
        <v>#REF!</v>
      </c>
    </row>
    <row r="12" spans="2:6" x14ac:dyDescent="0.35">
      <c r="B12" t="s">
        <v>60</v>
      </c>
      <c r="C12" s="15" t="e">
        <f>+#REF!+#REF!+#REF!+#REF!+#REF!+#REF!+#REF!+#REF!+#REF!</f>
        <v>#REF!</v>
      </c>
      <c r="D12" s="15" t="e">
        <f>+#REF!</f>
        <v>#REF!</v>
      </c>
      <c r="E12" s="15" t="e">
        <f>+C12-D12</f>
        <v>#REF!</v>
      </c>
    </row>
    <row r="15" spans="2:6" x14ac:dyDescent="0.35">
      <c r="B15" t="s">
        <v>61</v>
      </c>
    </row>
    <row r="16" spans="2:6" x14ac:dyDescent="0.35">
      <c r="B16" t="s">
        <v>62</v>
      </c>
      <c r="C16">
        <v>12</v>
      </c>
      <c r="D16" s="11">
        <f>+C16/$C$21</f>
        <v>0.52173913043478259</v>
      </c>
      <c r="E16" s="12" t="e">
        <f>+$D$8*D16</f>
        <v>#REF!</v>
      </c>
    </row>
    <row r="17" spans="2:5" x14ac:dyDescent="0.35">
      <c r="B17" t="s">
        <v>63</v>
      </c>
      <c r="C17">
        <v>7</v>
      </c>
      <c r="D17" s="11">
        <f>+C17/$C$21</f>
        <v>0.30434782608695654</v>
      </c>
      <c r="E17" s="12" t="e">
        <f>+$D$8*D17</f>
        <v>#REF!</v>
      </c>
    </row>
    <row r="18" spans="2:5" x14ac:dyDescent="0.35">
      <c r="B18" s="18">
        <v>911</v>
      </c>
      <c r="C18">
        <v>1</v>
      </c>
      <c r="D18" s="11">
        <f>+C18/$C$21</f>
        <v>4.3478260869565216E-2</v>
      </c>
      <c r="E18" s="12" t="e">
        <f>+$D$8*D18</f>
        <v>#REF!</v>
      </c>
    </row>
    <row r="19" spans="2:5" x14ac:dyDescent="0.35">
      <c r="B19" t="s">
        <v>64</v>
      </c>
      <c r="C19">
        <v>3</v>
      </c>
      <c r="D19" s="11">
        <f>+C19/$C$21</f>
        <v>0.13043478260869565</v>
      </c>
      <c r="E19" s="12" t="e">
        <f>+$D$8*D19</f>
        <v>#REF!</v>
      </c>
    </row>
    <row r="21" spans="2:5" x14ac:dyDescent="0.35">
      <c r="C21">
        <f>SUM(C16:C20)</f>
        <v>23</v>
      </c>
    </row>
  </sheetData>
  <customSheetViews>
    <customSheetView guid="{CB724201-FBEC-4626-9DD9-AEC98BB80DB0}" showRuler="0">
      <selection activeCell="G8" sqref="G8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G8" sqref="G8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G8" sqref="G8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G8" sqref="G8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G8" sqref="G8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G8" sqref="G8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G8" sqref="G8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G8" sqref="G8"/>
    </customSheetView>
  </customSheetViews>
  <phoneticPr fontId="0" type="noConversion"/>
  <pageMargins left="0.75" right="0.75" top="1" bottom="1" header="0.5" footer="0.5"/>
  <pageSetup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48"/>
  <sheetViews>
    <sheetView tabSelected="1" showOutlineSymbols="0" topLeftCell="B1" zoomScaleNormal="100" workbookViewId="0">
      <selection activeCell="C20" sqref="C20"/>
    </sheetView>
  </sheetViews>
  <sheetFormatPr defaultRowHeight="13.15" x14ac:dyDescent="0.4"/>
  <cols>
    <col min="1" max="1" width="9.1328125" style="1" hidden="1" customWidth="1"/>
    <col min="2" max="2" width="42.1328125" customWidth="1"/>
    <col min="3" max="7" width="14.73046875" customWidth="1"/>
    <col min="9" max="9" width="12.73046875" customWidth="1"/>
  </cols>
  <sheetData>
    <row r="2" spans="2:9" ht="15" x14ac:dyDescent="0.4">
      <c r="B2" s="16" t="s">
        <v>67</v>
      </c>
    </row>
    <row r="3" spans="2:9" ht="15" x14ac:dyDescent="0.4">
      <c r="B3" s="16" t="s">
        <v>68</v>
      </c>
      <c r="E3" s="3"/>
    </row>
    <row r="4" spans="2:9" ht="15" x14ac:dyDescent="0.4">
      <c r="B4" s="16" t="s">
        <v>262</v>
      </c>
    </row>
    <row r="5" spans="2:9" hidden="1" x14ac:dyDescent="0.4">
      <c r="F5" s="4"/>
    </row>
    <row r="6" spans="2:9" ht="19.899999999999999" customHeight="1" x14ac:dyDescent="0.4"/>
    <row r="7" spans="2:9" ht="35.450000000000003" customHeight="1" thickBot="1" x14ac:dyDescent="0.45">
      <c r="C7" s="73">
        <v>2023</v>
      </c>
      <c r="D7" s="73" t="s">
        <v>255</v>
      </c>
      <c r="E7" s="73" t="s">
        <v>69</v>
      </c>
      <c r="F7" s="73" t="s">
        <v>70</v>
      </c>
      <c r="G7" s="108" t="s">
        <v>71</v>
      </c>
    </row>
    <row r="8" spans="2:9" ht="19.899999999999999" customHeight="1" x14ac:dyDescent="0.4">
      <c r="B8" s="61" t="s">
        <v>72</v>
      </c>
      <c r="C8" s="103"/>
      <c r="D8" s="103"/>
      <c r="E8" s="103"/>
      <c r="F8" s="103"/>
      <c r="G8" s="104"/>
    </row>
    <row r="9" spans="2:9" ht="19.899999999999999" customHeight="1" x14ac:dyDescent="0.4">
      <c r="B9" s="65" t="s">
        <v>73</v>
      </c>
      <c r="C9" s="60">
        <f>+ALLEXP!N24-SVCPLAN!C10</f>
        <v>64674297.734793186</v>
      </c>
      <c r="D9" s="60">
        <v>50521896</v>
      </c>
      <c r="E9" s="60">
        <f>+C9-D9</f>
        <v>14152401.734793186</v>
      </c>
      <c r="F9" s="11">
        <f>+E9/D9</f>
        <v>0.28012412152531224</v>
      </c>
      <c r="G9" s="66"/>
      <c r="I9" s="11"/>
    </row>
    <row r="10" spans="2:9" ht="19.899999999999999" customHeight="1" thickBot="1" x14ac:dyDescent="0.45">
      <c r="B10" s="65" t="s">
        <v>74</v>
      </c>
      <c r="C10" s="31">
        <f>+ALLEXP!N22</f>
        <v>426788884.56714284</v>
      </c>
      <c r="D10" s="31">
        <v>422353289</v>
      </c>
      <c r="E10" s="31">
        <f>+C10-D10</f>
        <v>4435595.5671428442</v>
      </c>
      <c r="F10" s="19">
        <f>+E10/D10</f>
        <v>1.0502097847148159E-2</v>
      </c>
      <c r="G10" s="66"/>
      <c r="I10" s="11"/>
    </row>
    <row r="11" spans="2:9" ht="19.899999999999999" customHeight="1" thickBot="1" x14ac:dyDescent="0.45">
      <c r="B11" s="65"/>
      <c r="C11" s="35"/>
      <c r="D11" s="35"/>
      <c r="E11" s="35"/>
      <c r="F11" s="19"/>
      <c r="G11" s="109"/>
    </row>
    <row r="12" spans="2:9" ht="19.899999999999999" customHeight="1" thickBot="1" x14ac:dyDescent="0.45">
      <c r="B12" s="65" t="s">
        <v>75</v>
      </c>
      <c r="C12" s="71">
        <f>-ALLEXP!K10</f>
        <v>3814090.835906391</v>
      </c>
      <c r="D12" s="71">
        <v>3079434</v>
      </c>
      <c r="E12" s="71">
        <f>+C12-D12</f>
        <v>734656.83590639103</v>
      </c>
      <c r="F12" s="111">
        <f>+E12/D12</f>
        <v>0.23856878761044759</v>
      </c>
      <c r="G12" s="110">
        <f>+C12/C9</f>
        <v>5.8973826844578227E-2</v>
      </c>
    </row>
    <row r="13" spans="2:9" ht="11.25" customHeight="1" thickTop="1" thickBot="1" x14ac:dyDescent="0.45">
      <c r="B13" s="67"/>
      <c r="C13" s="69"/>
      <c r="D13" s="69"/>
      <c r="E13" s="69"/>
      <c r="F13" s="70"/>
      <c r="G13" s="68"/>
    </row>
    <row r="14" spans="2:9" ht="19.899999999999999" customHeight="1" thickBot="1" x14ac:dyDescent="0.45">
      <c r="C14" s="12"/>
      <c r="D14" s="12"/>
      <c r="E14" s="12"/>
      <c r="F14" s="11"/>
      <c r="G14" s="11"/>
    </row>
    <row r="15" spans="2:9" ht="19.899999999999999" customHeight="1" x14ac:dyDescent="0.4">
      <c r="B15" s="61" t="s">
        <v>76</v>
      </c>
      <c r="C15" s="62"/>
      <c r="D15" s="62"/>
      <c r="E15" s="62"/>
      <c r="F15" s="63"/>
      <c r="G15" s="64"/>
    </row>
    <row r="16" spans="2:9" ht="19.899999999999999" customHeight="1" x14ac:dyDescent="0.4">
      <c r="B16" s="65" t="s">
        <v>77</v>
      </c>
      <c r="C16" s="60">
        <f>+ALLEXP!C24-ALLEXP!C21</f>
        <v>14204638.602278695</v>
      </c>
      <c r="D16" s="60">
        <v>12010919</v>
      </c>
      <c r="E16" s="60">
        <f>+C16-D16</f>
        <v>2193719.6022786945</v>
      </c>
      <c r="F16" s="11">
        <f>+E16/D16</f>
        <v>0.18264377624049372</v>
      </c>
      <c r="G16" s="66"/>
    </row>
    <row r="17" spans="2:13" ht="19.899999999999999" customHeight="1" x14ac:dyDescent="0.4">
      <c r="B17" s="65" t="s">
        <v>78</v>
      </c>
      <c r="C17" s="34">
        <f>+ALLEXP!D24-ALLEXP!D21</f>
        <v>7508222.4435901493</v>
      </c>
      <c r="D17" s="34">
        <v>7386672</v>
      </c>
      <c r="E17" s="34">
        <f t="shared" ref="E17:E23" si="0">+C17-D17</f>
        <v>121550.44359014928</v>
      </c>
      <c r="F17" s="11">
        <f t="shared" ref="F17:F23" si="1">+E17/D17</f>
        <v>1.6455373081429539E-2</v>
      </c>
      <c r="G17" s="66"/>
    </row>
    <row r="18" spans="2:13" ht="19.899999999999999" customHeight="1" x14ac:dyDescent="0.4">
      <c r="B18" s="65" t="s">
        <v>79</v>
      </c>
      <c r="C18" s="34">
        <f>+ALLEXP!E24-ALLEXP!E21-ALLEXP!F21</f>
        <v>6369367.4766341988</v>
      </c>
      <c r="D18" s="34">
        <v>5193591</v>
      </c>
      <c r="E18" s="34">
        <f t="shared" si="0"/>
        <v>1175776.4766341988</v>
      </c>
      <c r="F18" s="11">
        <f t="shared" si="1"/>
        <v>0.22638988642621238</v>
      </c>
      <c r="G18" s="66"/>
    </row>
    <row r="19" spans="2:13" ht="19.899999999999999" customHeight="1" x14ac:dyDescent="0.4">
      <c r="B19" s="65" t="s">
        <v>80</v>
      </c>
      <c r="C19" s="34">
        <f>+ALLEXP!G24-ALLEXP!G21</f>
        <v>422043064.1807602</v>
      </c>
      <c r="D19" s="34">
        <v>413373150</v>
      </c>
      <c r="E19" s="34">
        <f t="shared" si="0"/>
        <v>8669914.1807602048</v>
      </c>
      <c r="F19" s="11">
        <f t="shared" si="1"/>
        <v>2.0973578426078724E-2</v>
      </c>
      <c r="G19" s="66"/>
    </row>
    <row r="20" spans="2:13" ht="19.899999999999999" customHeight="1" x14ac:dyDescent="0.4">
      <c r="B20" s="65" t="s">
        <v>81</v>
      </c>
      <c r="C20" s="34">
        <f>+ALLEXP!H24-ALLEXP!H21</f>
        <v>9430957.1391667947</v>
      </c>
      <c r="D20" s="34">
        <v>8247130</v>
      </c>
      <c r="E20" s="34">
        <f t="shared" si="0"/>
        <v>1183827.1391667947</v>
      </c>
      <c r="F20" s="11">
        <f t="shared" si="1"/>
        <v>0.14354413464645213</v>
      </c>
      <c r="G20" s="66"/>
    </row>
    <row r="21" spans="2:13" ht="19.899999999999999" customHeight="1" x14ac:dyDescent="0.4">
      <c r="B21" s="65" t="s">
        <v>82</v>
      </c>
      <c r="C21" s="34">
        <f>+ALLEXP!I24-ALLEXP!I21</f>
        <v>22485281.821922347</v>
      </c>
      <c r="D21" s="34">
        <v>19307293</v>
      </c>
      <c r="E21" s="34">
        <f t="shared" si="0"/>
        <v>3177988.8219223469</v>
      </c>
      <c r="F21" s="11">
        <f t="shared" si="1"/>
        <v>0.16460043476433217</v>
      </c>
      <c r="G21" s="66"/>
    </row>
    <row r="22" spans="2:13" ht="19.899999999999999" customHeight="1" x14ac:dyDescent="0.4">
      <c r="B22" s="65" t="s">
        <v>247</v>
      </c>
      <c r="C22" s="34">
        <f>+ALLEXP!J24</f>
        <v>6488000.6375836907</v>
      </c>
      <c r="D22" s="140">
        <v>6292081</v>
      </c>
      <c r="E22" s="34">
        <f t="shared" si="0"/>
        <v>195919.6375836907</v>
      </c>
      <c r="F22" s="11">
        <f t="shared" si="1"/>
        <v>3.1137494508365466E-2</v>
      </c>
      <c r="G22" s="66"/>
    </row>
    <row r="23" spans="2:13" ht="19.899999999999999" customHeight="1" x14ac:dyDescent="0.4">
      <c r="B23" s="65" t="s">
        <v>83</v>
      </c>
      <c r="C23" s="34">
        <f>+ALLEXP!L18</f>
        <v>183650</v>
      </c>
      <c r="D23" s="34">
        <v>135350</v>
      </c>
      <c r="E23" s="34">
        <f t="shared" si="0"/>
        <v>48300</v>
      </c>
      <c r="F23" s="11">
        <f t="shared" si="1"/>
        <v>0.35685260435906907</v>
      </c>
      <c r="G23" s="66"/>
    </row>
    <row r="24" spans="2:13" ht="19.899999999999999" customHeight="1" thickBot="1" x14ac:dyDescent="0.45">
      <c r="B24" s="65" t="s">
        <v>84</v>
      </c>
      <c r="C24" s="33">
        <f>+ALLEXP!N21-ALLEXP!M21</f>
        <v>2750000</v>
      </c>
      <c r="D24" s="33">
        <v>929000</v>
      </c>
      <c r="E24" s="33">
        <f>+C24-D24</f>
        <v>1821000</v>
      </c>
      <c r="F24" s="19">
        <f>+E24/D24</f>
        <v>1.9601722282023681</v>
      </c>
      <c r="G24" s="66"/>
    </row>
    <row r="25" spans="2:13" ht="19.899999999999999" customHeight="1" thickBot="1" x14ac:dyDescent="0.45">
      <c r="B25" s="65" t="s">
        <v>47</v>
      </c>
      <c r="C25" s="32">
        <f>SUM(C16:C24)</f>
        <v>491463182.30193603</v>
      </c>
      <c r="D25" s="32">
        <f>SUM(D16:D24)-1</f>
        <v>472875185</v>
      </c>
      <c r="E25" s="32">
        <f>SUM(E16:E24)-1</f>
        <v>18587995.301936079</v>
      </c>
      <c r="F25" s="13">
        <f>+E25/D25</f>
        <v>3.9308460015587576E-2</v>
      </c>
      <c r="G25" s="66"/>
    </row>
    <row r="26" spans="2:13" ht="11.25" customHeight="1" thickTop="1" thickBot="1" x14ac:dyDescent="0.45">
      <c r="B26" s="67"/>
      <c r="C26" s="69"/>
      <c r="D26" s="69"/>
      <c r="E26" s="69"/>
      <c r="F26" s="70"/>
      <c r="G26" s="68"/>
    </row>
    <row r="27" spans="2:13" ht="19.899999999999999" customHeight="1" thickBot="1" x14ac:dyDescent="0.4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19.899999999999999" customHeight="1" x14ac:dyDescent="0.4">
      <c r="B28" s="61" t="s">
        <v>85</v>
      </c>
      <c r="C28" s="62"/>
      <c r="D28" s="62"/>
      <c r="E28" s="62"/>
      <c r="F28" s="63"/>
      <c r="G28" s="64"/>
    </row>
    <row r="29" spans="2:13" ht="19.899999999999999" customHeight="1" x14ac:dyDescent="0.4">
      <c r="B29" s="65" t="s">
        <v>77</v>
      </c>
      <c r="C29" s="60">
        <f>+APLREV!C22</f>
        <v>297980</v>
      </c>
      <c r="D29" s="60">
        <v>340549</v>
      </c>
      <c r="E29" s="60">
        <f t="shared" ref="E29:E38" si="2">+C29-D29</f>
        <v>-42569</v>
      </c>
      <c r="F29" s="11">
        <f t="shared" ref="F29:F38" si="3">+E29/D29</f>
        <v>-0.12500110116312191</v>
      </c>
      <c r="G29" s="66"/>
      <c r="I29" s="60"/>
    </row>
    <row r="30" spans="2:13" ht="19.899999999999999" customHeight="1" x14ac:dyDescent="0.4">
      <c r="B30" s="65" t="s">
        <v>78</v>
      </c>
      <c r="C30" s="34">
        <f>+APLREV!D19+APLREV!D20+APLREV!D22+APLREV!D21</f>
        <v>125222</v>
      </c>
      <c r="D30" s="34">
        <v>427784</v>
      </c>
      <c r="E30" s="34">
        <f t="shared" si="2"/>
        <v>-302562</v>
      </c>
      <c r="F30" s="11">
        <f t="shared" si="3"/>
        <v>-0.70727750453499894</v>
      </c>
      <c r="G30" s="66"/>
      <c r="I30" s="60"/>
    </row>
    <row r="31" spans="2:13" ht="19.899999999999999" customHeight="1" x14ac:dyDescent="0.4">
      <c r="B31" s="65" t="s">
        <v>79</v>
      </c>
      <c r="C31" s="34">
        <f>+APLREV!E20+APLREV!E22+APLREV!E19</f>
        <v>3098190.7486341996</v>
      </c>
      <c r="D31" s="34">
        <v>3848496</v>
      </c>
      <c r="E31" s="34">
        <f t="shared" si="2"/>
        <v>-750305.25136580039</v>
      </c>
      <c r="F31" s="11">
        <f t="shared" si="3"/>
        <v>-0.19496064212248118</v>
      </c>
      <c r="G31" s="66"/>
      <c r="I31" s="60"/>
    </row>
    <row r="32" spans="2:13" ht="19.899999999999999" customHeight="1" x14ac:dyDescent="0.4">
      <c r="B32" s="65" t="s">
        <v>248</v>
      </c>
      <c r="C32" s="34">
        <f>+APLREV!I19+APLREV!I20+APLREV!I22+APLREV!I21</f>
        <v>565668.89318386675</v>
      </c>
      <c r="D32" s="140">
        <v>519469</v>
      </c>
      <c r="E32" s="34">
        <f>+C32-D32</f>
        <v>46199.893183866749</v>
      </c>
      <c r="F32" s="11">
        <f t="shared" si="3"/>
        <v>8.8936766551741778E-2</v>
      </c>
      <c r="G32" s="66"/>
      <c r="I32" s="60"/>
    </row>
    <row r="33" spans="2:9" ht="19.899999999999999" customHeight="1" x14ac:dyDescent="0.4">
      <c r="B33" s="65" t="s">
        <v>86</v>
      </c>
      <c r="C33" s="34">
        <f>+'Unrestricted fund bal'!C15</f>
        <v>902123.27578501473</v>
      </c>
      <c r="D33" s="34">
        <v>741035</v>
      </c>
      <c r="E33" s="34">
        <f t="shared" si="2"/>
        <v>161088.27578501473</v>
      </c>
      <c r="F33" s="11">
        <f t="shared" si="3"/>
        <v>0.21738281698572232</v>
      </c>
      <c r="G33" s="66"/>
      <c r="I33" s="60"/>
    </row>
    <row r="34" spans="2:9" ht="19.899999999999999" customHeight="1" x14ac:dyDescent="0.4">
      <c r="B34" s="65" t="s">
        <v>259</v>
      </c>
      <c r="C34" s="34">
        <f>+APLREV!G20-SVCPLAN!C33</f>
        <v>3321716.7286700467</v>
      </c>
      <c r="D34" s="34">
        <v>2651405</v>
      </c>
      <c r="E34" s="34">
        <f t="shared" si="2"/>
        <v>670311.72867004666</v>
      </c>
      <c r="F34" s="11">
        <f t="shared" si="3"/>
        <v>0.25281378313386549</v>
      </c>
      <c r="G34" s="66"/>
      <c r="I34" s="60"/>
    </row>
    <row r="35" spans="2:9" ht="19.899999999999999" customHeight="1" x14ac:dyDescent="0.4">
      <c r="B35" s="65" t="s">
        <v>83</v>
      </c>
      <c r="C35" s="34">
        <f>APLREV!J23-C37</f>
        <v>183650</v>
      </c>
      <c r="D35" s="34">
        <v>135350</v>
      </c>
      <c r="E35" s="34">
        <f t="shared" si="2"/>
        <v>48300</v>
      </c>
      <c r="F35" s="11">
        <f t="shared" si="3"/>
        <v>0.35685260435906907</v>
      </c>
      <c r="G35" s="66"/>
      <c r="I35" s="60"/>
    </row>
    <row r="36" spans="2:9" ht="19.899999999999999" customHeight="1" x14ac:dyDescent="0.4">
      <c r="B36" s="65" t="s">
        <v>82</v>
      </c>
      <c r="C36" s="34">
        <f>+APLREV!H22+APLREV!H20+APLREV!H19</f>
        <v>423750</v>
      </c>
      <c r="D36" s="140">
        <v>423750</v>
      </c>
      <c r="E36" s="34">
        <f t="shared" si="2"/>
        <v>0</v>
      </c>
      <c r="F36" s="11">
        <f t="shared" si="3"/>
        <v>0</v>
      </c>
      <c r="G36" s="66"/>
      <c r="I36" s="60"/>
    </row>
    <row r="37" spans="2:9" ht="19.899999999999999" customHeight="1" thickBot="1" x14ac:dyDescent="0.45">
      <c r="B37" s="65" t="s">
        <v>87</v>
      </c>
      <c r="C37" s="33">
        <f>+ALLEXP!L21</f>
        <v>2605000</v>
      </c>
      <c r="D37" s="33">
        <v>900000</v>
      </c>
      <c r="E37" s="33">
        <f t="shared" si="2"/>
        <v>1705000</v>
      </c>
      <c r="F37" s="11">
        <f t="shared" si="3"/>
        <v>1.8944444444444444</v>
      </c>
      <c r="G37" s="66"/>
      <c r="I37" s="60"/>
    </row>
    <row r="38" spans="2:9" ht="19.899999999999999" customHeight="1" thickBot="1" x14ac:dyDescent="0.45">
      <c r="B38" s="65" t="s">
        <v>47</v>
      </c>
      <c r="C38" s="71">
        <f>SUM(C29:C37)</f>
        <v>11523301.646273129</v>
      </c>
      <c r="D38" s="71">
        <f>SUM(D29:D37)</f>
        <v>9987838</v>
      </c>
      <c r="E38" s="71">
        <f t="shared" si="2"/>
        <v>1535463.6462731287</v>
      </c>
      <c r="F38" s="111">
        <f t="shared" si="3"/>
        <v>0.15373333510947301</v>
      </c>
      <c r="G38" s="66"/>
      <c r="I38" s="60"/>
    </row>
    <row r="39" spans="2:9" ht="11.25" customHeight="1" thickTop="1" thickBot="1" x14ac:dyDescent="0.45">
      <c r="B39" s="67"/>
      <c r="C39" s="69"/>
      <c r="D39" s="69"/>
      <c r="E39" s="69"/>
      <c r="F39" s="70"/>
      <c r="G39" s="68"/>
    </row>
    <row r="40" spans="2:9" ht="19.899999999999999" customHeight="1" thickBot="1" x14ac:dyDescent="0.45">
      <c r="B40" s="40"/>
      <c r="C40" s="12"/>
      <c r="D40" s="12"/>
      <c r="E40" s="12"/>
      <c r="F40" s="11"/>
      <c r="G40" s="11"/>
    </row>
    <row r="41" spans="2:9" ht="19.899999999999999" customHeight="1" x14ac:dyDescent="0.4">
      <c r="B41" s="61" t="s">
        <v>88</v>
      </c>
      <c r="C41" s="62"/>
      <c r="D41" s="62"/>
      <c r="E41" s="62"/>
      <c r="F41" s="63"/>
      <c r="G41" s="64"/>
    </row>
    <row r="42" spans="2:9" ht="19.899999999999999" customHeight="1" x14ac:dyDescent="0.4">
      <c r="B42" s="65" t="s">
        <v>77</v>
      </c>
      <c r="C42" s="60">
        <f>+ALLEXP!C22</f>
        <v>9680838</v>
      </c>
      <c r="D42" s="60">
        <v>7924360</v>
      </c>
      <c r="E42" s="60">
        <f t="shared" ref="E42:E47" si="4">+C42-D42</f>
        <v>1756478</v>
      </c>
      <c r="F42" s="11">
        <f t="shared" ref="F42:F47" si="5">+E42/D42</f>
        <v>0.2216555027787733</v>
      </c>
      <c r="G42" s="66"/>
    </row>
    <row r="43" spans="2:9" ht="19.899999999999999" customHeight="1" x14ac:dyDescent="0.4">
      <c r="B43" s="65" t="s">
        <v>78</v>
      </c>
      <c r="C43" s="34">
        <f>+ALLEXP!D22</f>
        <v>1637719</v>
      </c>
      <c r="D43" s="34">
        <v>1837645</v>
      </c>
      <c r="E43" s="34">
        <f t="shared" si="4"/>
        <v>-199926</v>
      </c>
      <c r="F43" s="11">
        <f t="shared" si="5"/>
        <v>-0.10879468014768903</v>
      </c>
      <c r="G43" s="66"/>
    </row>
    <row r="44" spans="2:9" ht="19.899999999999999" customHeight="1" x14ac:dyDescent="0.4">
      <c r="B44" s="65" t="s">
        <v>80</v>
      </c>
      <c r="C44" s="34">
        <f>+ALLEXP!G22</f>
        <v>405374000</v>
      </c>
      <c r="D44" s="34">
        <v>401717281</v>
      </c>
      <c r="E44" s="34">
        <f t="shared" si="4"/>
        <v>3656719</v>
      </c>
      <c r="F44" s="11">
        <f t="shared" si="5"/>
        <v>9.1027176896579659E-3</v>
      </c>
      <c r="G44" s="66"/>
    </row>
    <row r="45" spans="2:9" ht="19.899999999999999" customHeight="1" x14ac:dyDescent="0.4">
      <c r="B45" s="65" t="s">
        <v>81</v>
      </c>
      <c r="C45" s="34">
        <f>+ALLEXP!H22</f>
        <v>2802188</v>
      </c>
      <c r="D45" s="34">
        <v>2542192</v>
      </c>
      <c r="E45" s="34">
        <f t="shared" si="4"/>
        <v>259996</v>
      </c>
      <c r="F45" s="11">
        <f t="shared" si="5"/>
        <v>0.10227236967152756</v>
      </c>
      <c r="G45" s="66"/>
    </row>
    <row r="46" spans="2:9" ht="19.899999999999999" customHeight="1" thickBot="1" x14ac:dyDescent="0.45">
      <c r="B46" s="65" t="s">
        <v>82</v>
      </c>
      <c r="C46" s="33">
        <f>+ALLEXP!I22</f>
        <v>7294139.5671428572</v>
      </c>
      <c r="D46" s="33">
        <v>8331811</v>
      </c>
      <c r="E46" s="33">
        <f t="shared" si="4"/>
        <v>-1037671.4328571428</v>
      </c>
      <c r="F46" s="11">
        <f t="shared" si="5"/>
        <v>-0.12454332351719725</v>
      </c>
      <c r="G46" s="66"/>
    </row>
    <row r="47" spans="2:9" ht="19.899999999999999" customHeight="1" thickBot="1" x14ac:dyDescent="0.45">
      <c r="B47" s="65" t="s">
        <v>47</v>
      </c>
      <c r="C47" s="71">
        <f>SUM(C42:C46)</f>
        <v>426788884.56714284</v>
      </c>
      <c r="D47" s="71">
        <f>SUM(D42:D46)</f>
        <v>422353289</v>
      </c>
      <c r="E47" s="71">
        <f t="shared" si="4"/>
        <v>4435595.5671428442</v>
      </c>
      <c r="F47" s="111">
        <f t="shared" si="5"/>
        <v>1.0502097847148159E-2</v>
      </c>
      <c r="G47" s="66"/>
    </row>
    <row r="48" spans="2:9" ht="11.25" customHeight="1" thickTop="1" thickBot="1" x14ac:dyDescent="0.45">
      <c r="B48" s="72"/>
      <c r="C48" s="69"/>
      <c r="D48" s="69"/>
      <c r="E48" s="69"/>
      <c r="F48" s="70"/>
      <c r="G48" s="68"/>
    </row>
  </sheetData>
  <customSheetViews>
    <customSheetView guid="{CB724201-FBEC-4626-9DD9-AEC98BB80DB0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1"/>
      <headerFooter alignWithMargins="0"/>
    </customSheetView>
    <customSheetView guid="{20CF2976-B2A7-4F04-88DC-0AB25CA8A6C6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2"/>
      <headerFooter alignWithMargins="0"/>
    </customSheetView>
    <customSheetView guid="{497CB486-623F-41B0-B370-EF2A82E78B1D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3"/>
      <headerFooter alignWithMargins="0"/>
    </customSheetView>
    <customSheetView guid="{ED9CD846-0F6B-4BF7-A940-412E425E8FCE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4"/>
      <headerFooter alignWithMargins="0"/>
    </customSheetView>
    <customSheetView guid="{921A7AC6-7D1A-435F-A825-B8B8C1A90F20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5"/>
      <headerFooter alignWithMargins="0"/>
    </customSheetView>
    <customSheetView guid="{1D9F4367-0C2F-46F1-9E55-939D20D76F5B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6"/>
      <headerFooter alignWithMargins="0"/>
    </customSheetView>
    <customSheetView guid="{AADB8EA3-75F0-4468-B5D5-C7110D6EC38B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7"/>
      <headerFooter alignWithMargins="0"/>
    </customSheetView>
    <customSheetView guid="{8970DFA1-A026-4639-BD60-39EC20285CCC}" showRuler="0" topLeftCell="A13">
      <selection activeCell="D34" sqref="D34"/>
    </customSheetView>
  </customSheetViews>
  <phoneticPr fontId="0" type="noConversion"/>
  <printOptions horizontalCentered="1"/>
  <pageMargins left="0.7" right="0.7" top="0.75" bottom="0.75" header="0.3" footer="0.3"/>
  <pageSetup scale="83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37"/>
  <sheetViews>
    <sheetView showOutlineSymbols="0" zoomScaleNormal="100" workbookViewId="0">
      <selection activeCell="K24" sqref="K24"/>
    </sheetView>
  </sheetViews>
  <sheetFormatPr defaultColWidth="9" defaultRowHeight="19.899999999999999" customHeight="1" x14ac:dyDescent="0.35"/>
  <cols>
    <col min="1" max="1" width="1.265625" style="36" customWidth="1"/>
    <col min="2" max="2" width="53.73046875" style="36" customWidth="1"/>
    <col min="3" max="9" width="13.73046875" style="36" customWidth="1"/>
    <col min="10" max="10" width="14.265625" style="36" customWidth="1"/>
    <col min="11" max="11" width="13.73046875" style="36" customWidth="1"/>
    <col min="12" max="16384" width="9" style="36"/>
  </cols>
  <sheetData>
    <row r="2" spans="1:11" ht="19.899999999999999" customHeight="1" x14ac:dyDescent="0.35">
      <c r="B2" s="37" t="s">
        <v>67</v>
      </c>
    </row>
    <row r="3" spans="1:11" ht="19.899999999999999" customHeight="1" x14ac:dyDescent="0.35">
      <c r="B3" s="37" t="s">
        <v>263</v>
      </c>
    </row>
    <row r="4" spans="1:11" ht="11.25" customHeight="1" x14ac:dyDescent="0.35"/>
    <row r="5" spans="1:11" ht="11.25" customHeight="1" x14ac:dyDescent="0.35"/>
    <row r="6" spans="1:11" ht="39.75" customHeight="1" thickBot="1" x14ac:dyDescent="0.45">
      <c r="A6" s="38"/>
      <c r="C6" s="73" t="s">
        <v>77</v>
      </c>
      <c r="D6" s="73" t="s">
        <v>89</v>
      </c>
      <c r="E6" s="73" t="s">
        <v>90</v>
      </c>
      <c r="F6" s="73" t="s">
        <v>80</v>
      </c>
      <c r="G6" s="73" t="s">
        <v>81</v>
      </c>
      <c r="H6" s="73" t="s">
        <v>91</v>
      </c>
      <c r="I6" s="73" t="s">
        <v>247</v>
      </c>
      <c r="J6" s="73" t="s">
        <v>92</v>
      </c>
      <c r="K6" s="73" t="s">
        <v>47</v>
      </c>
    </row>
    <row r="7" spans="1:11" ht="19.899999999999999" customHeight="1" x14ac:dyDescent="0.35">
      <c r="B7" s="82" t="s">
        <v>93</v>
      </c>
      <c r="C7" s="78"/>
      <c r="D7" s="78"/>
      <c r="E7" s="78"/>
      <c r="F7" s="78"/>
      <c r="G7" s="78"/>
      <c r="H7" s="78"/>
      <c r="I7" s="78"/>
      <c r="J7" s="78"/>
      <c r="K7" s="79"/>
    </row>
    <row r="8" spans="1:11" ht="19.899999999999999" customHeight="1" x14ac:dyDescent="0.35">
      <c r="A8" s="39"/>
      <c r="B8" s="65" t="s">
        <v>94</v>
      </c>
      <c r="C8" s="118"/>
      <c r="D8" s="118"/>
      <c r="E8" s="118"/>
      <c r="F8" s="118"/>
      <c r="G8" s="118"/>
      <c r="H8" s="118">
        <f>[1]BUDGET!$B$28</f>
        <v>200000</v>
      </c>
      <c r="I8" s="118"/>
      <c r="J8" s="118"/>
      <c r="K8" s="119">
        <f t="shared" ref="K8:K22" si="0">SUM(C8:J8)</f>
        <v>200000</v>
      </c>
    </row>
    <row r="9" spans="1:11" ht="19.899999999999999" hidden="1" customHeight="1" x14ac:dyDescent="0.35">
      <c r="A9" s="39"/>
      <c r="B9" s="65" t="s">
        <v>95</v>
      </c>
      <c r="C9" s="118"/>
      <c r="D9" s="118"/>
      <c r="E9" s="118"/>
      <c r="F9" s="118"/>
      <c r="G9" s="118"/>
      <c r="H9" s="118">
        <f>+[1]BUDGET!$B$29</f>
        <v>0</v>
      </c>
      <c r="I9" s="118"/>
      <c r="J9" s="118"/>
      <c r="K9" s="119">
        <f t="shared" si="0"/>
        <v>0</v>
      </c>
    </row>
    <row r="10" spans="1:11" ht="19.899999999999999" customHeight="1" x14ac:dyDescent="0.35">
      <c r="A10" s="39"/>
      <c r="B10" s="65" t="s">
        <v>96</v>
      </c>
      <c r="C10" s="118"/>
      <c r="D10" s="118">
        <f>+[2]BUDGET!$B$35</f>
        <v>13411</v>
      </c>
      <c r="E10" s="118"/>
      <c r="F10" s="118"/>
      <c r="G10" s="118"/>
      <c r="H10" s="118"/>
      <c r="I10" s="118"/>
      <c r="J10" s="118"/>
      <c r="K10" s="119">
        <f t="shared" si="0"/>
        <v>13411</v>
      </c>
    </row>
    <row r="11" spans="1:11" ht="19.899999999999999" customHeight="1" x14ac:dyDescent="0.35">
      <c r="A11" s="39"/>
      <c r="B11" s="65" t="s">
        <v>97</v>
      </c>
      <c r="C11" s="118"/>
      <c r="D11" s="118"/>
      <c r="E11" s="118">
        <f>+[3]BUDGET!$B$34</f>
        <v>2432093.5</v>
      </c>
      <c r="F11" s="118"/>
      <c r="G11" s="118"/>
      <c r="H11" s="118"/>
      <c r="I11" s="118"/>
      <c r="J11" s="118"/>
      <c r="K11" s="119">
        <f t="shared" si="0"/>
        <v>2432093.5</v>
      </c>
    </row>
    <row r="12" spans="1:11" ht="19.899999999999999" customHeight="1" x14ac:dyDescent="0.35">
      <c r="A12" s="39"/>
      <c r="B12" s="65" t="s">
        <v>98</v>
      </c>
      <c r="C12" s="118"/>
      <c r="D12" s="118">
        <f>+[2]BUDGET!$B$29</f>
        <v>992365.60905395763</v>
      </c>
      <c r="E12" s="118"/>
      <c r="F12" s="118"/>
      <c r="G12" s="118"/>
      <c r="H12" s="118"/>
      <c r="I12" s="118"/>
      <c r="J12" s="118"/>
      <c r="K12" s="119">
        <f t="shared" si="0"/>
        <v>992365.60905395763</v>
      </c>
    </row>
    <row r="13" spans="1:11" ht="19.899999999999999" customHeight="1" x14ac:dyDescent="0.35">
      <c r="A13" s="39"/>
      <c r="B13" s="65" t="s">
        <v>99</v>
      </c>
      <c r="C13" s="118"/>
      <c r="D13" s="118">
        <f>+[2]BUDGET!$B$37</f>
        <v>1047788.5005470149</v>
      </c>
      <c r="E13" s="118"/>
      <c r="F13" s="118"/>
      <c r="G13" s="118"/>
      <c r="H13" s="118">
        <f>[1]BUDGET!$B$30+2</f>
        <v>21861533.821922347</v>
      </c>
      <c r="I13" s="118">
        <f>+[4]BUDGET!$B$32</f>
        <v>5505725.357089946</v>
      </c>
      <c r="J13" s="118"/>
      <c r="K13" s="119">
        <f>SUM(C13:J13)</f>
        <v>28415047.679559305</v>
      </c>
    </row>
    <row r="14" spans="1:11" ht="19.899999999999999" customHeight="1" x14ac:dyDescent="0.35">
      <c r="A14" s="39"/>
      <c r="B14" s="65" t="s">
        <v>100</v>
      </c>
      <c r="C14" s="118"/>
      <c r="D14" s="118">
        <f>+[2]BUDGET!$B$30</f>
        <v>1347679.4170703988</v>
      </c>
      <c r="E14" s="118"/>
      <c r="F14" s="118"/>
      <c r="G14" s="118"/>
      <c r="H14" s="118"/>
      <c r="I14" s="118"/>
      <c r="J14" s="118"/>
      <c r="K14" s="119">
        <f t="shared" si="0"/>
        <v>1347679.4170703988</v>
      </c>
    </row>
    <row r="15" spans="1:11" ht="19.899999999999999" customHeight="1" x14ac:dyDescent="0.35">
      <c r="A15" s="39"/>
      <c r="B15" s="65" t="s">
        <v>101</v>
      </c>
      <c r="C15" s="118"/>
      <c r="D15" s="118"/>
      <c r="E15" s="118">
        <f>+[3]BUDGET!$B$30</f>
        <v>934083.228</v>
      </c>
      <c r="F15" s="118">
        <f>+[5]BUDGET!$B$30</f>
        <v>422043064.18076015</v>
      </c>
      <c r="G15" s="118"/>
      <c r="H15" s="118"/>
      <c r="I15" s="118">
        <f>+[4]BUDGET!$B$34</f>
        <v>210940.90505826881</v>
      </c>
      <c r="J15" s="118"/>
      <c r="K15" s="119">
        <f>SUM(C15:J15)</f>
        <v>423188088.3138184</v>
      </c>
    </row>
    <row r="16" spans="1:11" ht="19.899999999999999" customHeight="1" x14ac:dyDescent="0.35">
      <c r="A16" s="39"/>
      <c r="B16" s="65" t="s">
        <v>102</v>
      </c>
      <c r="C16" s="118"/>
      <c r="D16" s="118">
        <f>+[2]BUDGET!$B$33</f>
        <v>131830</v>
      </c>
      <c r="E16" s="118"/>
      <c r="F16" s="118"/>
      <c r="G16" s="118"/>
      <c r="H16" s="118"/>
      <c r="I16" s="118"/>
      <c r="J16" s="118"/>
      <c r="K16" s="119">
        <f t="shared" si="0"/>
        <v>131830</v>
      </c>
    </row>
    <row r="17" spans="1:13" ht="19.899999999999999" customHeight="1" x14ac:dyDescent="0.35">
      <c r="A17" s="39"/>
      <c r="B17" s="65" t="s">
        <v>103</v>
      </c>
      <c r="C17" s="118"/>
      <c r="D17" s="118">
        <f>+[2]BUDGET!$B$36</f>
        <v>3899925.9169187788</v>
      </c>
      <c r="E17" s="118"/>
      <c r="F17" s="118"/>
      <c r="G17" s="118"/>
      <c r="H17" s="118"/>
      <c r="I17" s="118">
        <f>+[4]BUDGET!$B$31</f>
        <v>152930.25598704192</v>
      </c>
      <c r="J17" s="118"/>
      <c r="K17" s="119">
        <f t="shared" si="0"/>
        <v>4052856.1729058209</v>
      </c>
    </row>
    <row r="18" spans="1:13" ht="19.899999999999999" customHeight="1" x14ac:dyDescent="0.35">
      <c r="A18" s="39"/>
      <c r="B18" s="65" t="s">
        <v>251</v>
      </c>
      <c r="C18" s="118">
        <f>+[5]BUDGET!$B$29</f>
        <v>11798762.602278695</v>
      </c>
      <c r="D18" s="118"/>
      <c r="E18" s="118"/>
      <c r="F18" s="118"/>
      <c r="G18" s="118"/>
      <c r="H18" s="118"/>
      <c r="I18" s="118">
        <f>+[4]BUDGET!$B$35</f>
        <v>52735.226264567202</v>
      </c>
      <c r="J18" s="118"/>
      <c r="K18" s="119">
        <f t="shared" si="0"/>
        <v>11851497.828543263</v>
      </c>
    </row>
    <row r="19" spans="1:13" ht="19.899999999999999" customHeight="1" x14ac:dyDescent="0.35">
      <c r="A19" s="39"/>
      <c r="B19" s="65" t="s">
        <v>104</v>
      </c>
      <c r="C19" s="118">
        <f>+[5]BUDGET!$B$32</f>
        <v>2107896</v>
      </c>
      <c r="D19" s="118"/>
      <c r="E19" s="118">
        <f>+[3]BUDGET!$B$32+[3]BUDGET!$B$33+[3]BUDGET!$B$35</f>
        <v>355562.10381435894</v>
      </c>
      <c r="F19" s="118"/>
      <c r="G19" s="118">
        <f>+[6]BUDGET!$B$37+[6]BUDGET!$B$36</f>
        <v>5575000</v>
      </c>
      <c r="H19" s="118">
        <v>398750</v>
      </c>
      <c r="I19" s="118"/>
      <c r="J19" s="118">
        <f>+[7]BUDGET!$B$28+[7]BUDGET!$B$29</f>
        <v>125000</v>
      </c>
      <c r="K19" s="119">
        <f t="shared" si="0"/>
        <v>8562208.1038143598</v>
      </c>
    </row>
    <row r="20" spans="1:13" ht="19.899999999999999" customHeight="1" x14ac:dyDescent="0.35">
      <c r="A20" s="39"/>
      <c r="B20" s="65" t="s">
        <v>105</v>
      </c>
      <c r="C20" s="118"/>
      <c r="D20" s="118"/>
      <c r="E20" s="118">
        <f>+[3]BUDGET!$B$31</f>
        <v>2742628.6448198408</v>
      </c>
      <c r="F20" s="118"/>
      <c r="G20" s="207">
        <f>+[6]BUDGET!$B$30+[6]BUDGET!$B$31+[6]BUDGET!$B$35</f>
        <v>4223840.0044550616</v>
      </c>
      <c r="H20" s="118"/>
      <c r="I20" s="118">
        <f>+[4]BUDGET!$B$30+[4]BUDGET!$B$33</f>
        <v>53835.37271640401</v>
      </c>
      <c r="J20" s="118"/>
      <c r="K20" s="119">
        <f t="shared" si="0"/>
        <v>7020304.021991306</v>
      </c>
    </row>
    <row r="21" spans="1:13" ht="19.899999999999999" customHeight="1" x14ac:dyDescent="0.35">
      <c r="A21" s="39"/>
      <c r="B21" s="65" t="s">
        <v>253</v>
      </c>
      <c r="C21" s="207"/>
      <c r="D21" s="207"/>
      <c r="E21" s="207"/>
      <c r="F21" s="208"/>
      <c r="G21" s="213"/>
      <c r="H21" s="209"/>
      <c r="I21" s="207">
        <f>+[4]BUDGET!$B$36</f>
        <v>481833.52046746272</v>
      </c>
      <c r="J21" s="207">
        <f>2000000-484473</f>
        <v>1515527</v>
      </c>
      <c r="K21" s="119">
        <f t="shared" si="0"/>
        <v>1997360.5204674627</v>
      </c>
      <c r="M21" s="219"/>
    </row>
    <row r="22" spans="1:13" ht="19.899999999999999" customHeight="1" thickBot="1" x14ac:dyDescent="0.4">
      <c r="A22" s="39"/>
      <c r="B22" s="65" t="s">
        <v>106</v>
      </c>
      <c r="C22" s="120">
        <f>+[5]BUDGET!$B$33</f>
        <v>297980</v>
      </c>
      <c r="D22" s="120">
        <f>+[2]BUDGET!$B$42</f>
        <v>125222</v>
      </c>
      <c r="E22" s="120"/>
      <c r="F22" s="120"/>
      <c r="G22" s="210">
        <f>+[6]BUDGET!$B$38+[6]BUDGET!$B$39</f>
        <v>-367882.86528826784</v>
      </c>
      <c r="H22" s="120">
        <v>25000</v>
      </c>
      <c r="I22" s="120">
        <f>+[4]BUDGET!$B$37</f>
        <v>30000</v>
      </c>
      <c r="J22" s="120">
        <f>+[7]BUDGET!$B$30-J21</f>
        <v>1148123</v>
      </c>
      <c r="K22" s="121">
        <f t="shared" si="0"/>
        <v>1258442.1347117322</v>
      </c>
    </row>
    <row r="23" spans="1:13" ht="19.899999999999999" customHeight="1" thickBot="1" x14ac:dyDescent="0.4">
      <c r="A23" s="39"/>
      <c r="B23" s="65" t="s">
        <v>107</v>
      </c>
      <c r="C23" s="122">
        <f t="shared" ref="C23:J23" si="1">SUM(C8:C22)</f>
        <v>14204638.602278695</v>
      </c>
      <c r="D23" s="122">
        <f t="shared" si="1"/>
        <v>7558222.4435901502</v>
      </c>
      <c r="E23" s="122">
        <f t="shared" si="1"/>
        <v>6464367.4766341997</v>
      </c>
      <c r="F23" s="122">
        <f t="shared" si="1"/>
        <v>422043064.18076015</v>
      </c>
      <c r="G23" s="122">
        <f>SUM(G8:G22)</f>
        <v>9430957.1391667947</v>
      </c>
      <c r="H23" s="122">
        <f t="shared" si="1"/>
        <v>22485283.821922347</v>
      </c>
      <c r="I23" s="122">
        <f t="shared" si="1"/>
        <v>6488000.6375836898</v>
      </c>
      <c r="J23" s="122">
        <f t="shared" si="1"/>
        <v>2788650</v>
      </c>
      <c r="K23" s="123">
        <f>SUM(K8:K22)-2</f>
        <v>491463182.30193597</v>
      </c>
    </row>
    <row r="24" spans="1:13" ht="14.25" customHeight="1" thickTop="1" thickBot="1" x14ac:dyDescent="0.4">
      <c r="B24" s="74"/>
      <c r="C24" s="75"/>
      <c r="D24" s="75"/>
      <c r="E24" s="75"/>
      <c r="F24" s="75"/>
      <c r="G24" s="75"/>
      <c r="H24" s="75"/>
      <c r="I24" s="75"/>
      <c r="J24" s="75"/>
      <c r="K24" s="76"/>
    </row>
    <row r="29" spans="1:13" ht="12.2" customHeight="1" x14ac:dyDescent="0.35">
      <c r="K29" s="221"/>
    </row>
    <row r="30" spans="1:13" ht="19.899999999999999" hidden="1" customHeight="1" x14ac:dyDescent="0.35"/>
    <row r="31" spans="1:13" ht="19.899999999999999" hidden="1" customHeight="1" x14ac:dyDescent="0.35"/>
    <row r="32" spans="1:13" ht="19.899999999999999" hidden="1" customHeight="1" x14ac:dyDescent="0.35"/>
    <row r="33" ht="19.899999999999999" hidden="1" customHeight="1" x14ac:dyDescent="0.35"/>
    <row r="34" ht="19.899999999999999" hidden="1" customHeight="1" x14ac:dyDescent="0.35"/>
    <row r="35" ht="19.899999999999999" hidden="1" customHeight="1" x14ac:dyDescent="0.35"/>
    <row r="36" ht="19.899999999999999" hidden="1" customHeight="1" x14ac:dyDescent="0.35"/>
    <row r="37" ht="19.899999999999999" hidden="1" customHeight="1" x14ac:dyDescent="0.35"/>
  </sheetData>
  <customSheetViews>
    <customSheetView guid="{CB724201-FBEC-4626-9DD9-AEC98BB80DB0}" fitToPage="1" showRuler="0" topLeftCell="B1">
      <selection activeCell="E23" sqref="E23:E26"/>
      <pageMargins left="0" right="0" top="0" bottom="0" header="0" footer="0"/>
      <pageSetup scale="84" orientation="landscape" r:id="rId1"/>
      <headerFooter alignWithMargins="0"/>
    </customSheetView>
    <customSheetView guid="{20CF2976-B2A7-4F04-88DC-0AB25CA8A6C6}" fitToPage="1" showRuler="0" topLeftCell="B1">
      <selection activeCell="E23" sqref="E23:E26"/>
      <pageMargins left="0" right="0" top="0" bottom="0" header="0" footer="0"/>
      <pageSetup scale="84" orientation="landscape" r:id="rId2"/>
      <headerFooter alignWithMargins="0"/>
    </customSheetView>
    <customSheetView guid="{497CB486-623F-41B0-B370-EF2A82E78B1D}" fitToPage="1" showRuler="0" topLeftCell="B1">
      <selection activeCell="E23" sqref="E23:E26"/>
      <pageMargins left="0" right="0" top="0" bottom="0" header="0" footer="0"/>
      <pageSetup scale="84" orientation="landscape" r:id="rId3"/>
      <headerFooter alignWithMargins="0"/>
    </customSheetView>
    <customSheetView guid="{ED9CD846-0F6B-4BF7-A940-412E425E8FCE}" fitToPage="1" showRuler="0" topLeftCell="B1">
      <selection activeCell="E23" sqref="E23:E26"/>
      <pageMargins left="0" right="0" top="0" bottom="0" header="0" footer="0"/>
      <pageSetup scale="84" orientation="landscape" r:id="rId4"/>
      <headerFooter alignWithMargins="0"/>
    </customSheetView>
    <customSheetView guid="{921A7AC6-7D1A-435F-A825-B8B8C1A90F20}" fitToPage="1" showRuler="0" topLeftCell="B1">
      <selection activeCell="E23" sqref="E23:E26"/>
      <pageMargins left="0" right="0" top="0" bottom="0" header="0" footer="0"/>
      <pageSetup scale="84" orientation="landscape" r:id="rId5"/>
      <headerFooter alignWithMargins="0"/>
    </customSheetView>
    <customSheetView guid="{1D9F4367-0C2F-46F1-9E55-939D20D76F5B}" fitToPage="1" showRuler="0" topLeftCell="B1">
      <selection activeCell="E23" sqref="E23:E26"/>
      <pageMargins left="0" right="0" top="0" bottom="0" header="0" footer="0"/>
      <pageSetup scale="84" orientation="landscape" r:id="rId6"/>
      <headerFooter alignWithMargins="0"/>
    </customSheetView>
    <customSheetView guid="{AADB8EA3-75F0-4468-B5D5-C7110D6EC38B}" fitToPage="1" showRuler="0" topLeftCell="B1">
      <selection activeCell="E23" sqref="E23:E26"/>
      <pageMargins left="0" right="0" top="0" bottom="0" header="0" footer="0"/>
      <pageSetup scale="84" orientation="landscape" r:id="rId7"/>
      <headerFooter alignWithMargins="0"/>
    </customSheetView>
    <customSheetView guid="{8970DFA1-A026-4639-BD60-39EC20285CCC}" showRuler="0" topLeftCell="B1">
      <selection activeCell="E23" sqref="E23:E26"/>
    </customSheetView>
  </customSheetViews>
  <phoneticPr fontId="0" type="noConversion"/>
  <printOptions horizontalCentered="1"/>
  <pageMargins left="0.7" right="0.7" top="0.75" bottom="0.75" header="0.3" footer="0.3"/>
  <pageSetup scale="70" orientation="landscape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32"/>
  <sheetViews>
    <sheetView showOutlineSymbols="0" topLeftCell="B7" workbookViewId="0">
      <selection activeCell="I11" sqref="I11"/>
    </sheetView>
  </sheetViews>
  <sheetFormatPr defaultColWidth="9" defaultRowHeight="19.899999999999999" customHeight="1" x14ac:dyDescent="0.35"/>
  <cols>
    <col min="1" max="1" width="4" style="36" hidden="1" customWidth="1"/>
    <col min="2" max="2" width="30.265625" style="36" customWidth="1"/>
    <col min="3" max="14" width="13.73046875" style="36" customWidth="1"/>
    <col min="15" max="15" width="9" style="36"/>
    <col min="16" max="16" width="12.265625" style="36" bestFit="1" customWidth="1"/>
    <col min="17" max="16384" width="9" style="36"/>
  </cols>
  <sheetData>
    <row r="2" spans="1:16" ht="19.899999999999999" customHeight="1" x14ac:dyDescent="0.35">
      <c r="B2" s="37" t="s">
        <v>67</v>
      </c>
    </row>
    <row r="3" spans="1:16" ht="19.899999999999999" customHeight="1" x14ac:dyDescent="0.35">
      <c r="B3" s="37" t="s">
        <v>264</v>
      </c>
    </row>
    <row r="4" spans="1:16" ht="12.2" customHeight="1" x14ac:dyDescent="0.35"/>
    <row r="5" spans="1:16" ht="12.2" customHeight="1" x14ac:dyDescent="0.35">
      <c r="A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6" ht="39.75" customHeight="1" thickBot="1" x14ac:dyDescent="0.45">
      <c r="A6" s="39"/>
      <c r="B6" s="40"/>
      <c r="C6" s="73" t="s">
        <v>77</v>
      </c>
      <c r="D6" s="73" t="s">
        <v>89</v>
      </c>
      <c r="E6" s="73" t="s">
        <v>90</v>
      </c>
      <c r="F6" s="73" t="s">
        <v>108</v>
      </c>
      <c r="G6" s="73" t="s">
        <v>80</v>
      </c>
      <c r="H6" s="73" t="s">
        <v>81</v>
      </c>
      <c r="I6" s="73" t="s">
        <v>91</v>
      </c>
      <c r="J6" s="73" t="s">
        <v>247</v>
      </c>
      <c r="K6" s="73" t="s">
        <v>109</v>
      </c>
      <c r="L6" s="73" t="s">
        <v>92</v>
      </c>
      <c r="M6" s="73" t="s">
        <v>110</v>
      </c>
      <c r="N6" s="73" t="s">
        <v>47</v>
      </c>
      <c r="P6" s="81"/>
    </row>
    <row r="7" spans="1:16" ht="19.899999999999999" customHeight="1" x14ac:dyDescent="0.35">
      <c r="B7" s="82" t="s">
        <v>111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</row>
    <row r="8" spans="1:16" ht="19.899999999999999" customHeight="1" thickBot="1" x14ac:dyDescent="0.4">
      <c r="A8" s="39"/>
      <c r="B8" s="65" t="s">
        <v>112</v>
      </c>
      <c r="C8" s="89">
        <f>+[5]BUDGET!$D$10</f>
        <v>2038551.4176811916</v>
      </c>
      <c r="D8" s="89">
        <f>+[2]BUDGET!$B$10</f>
        <v>2328916.5026957239</v>
      </c>
      <c r="E8" s="89">
        <f>+[3]BUDGET!$C$10+[3]BUDGET!$E$10</f>
        <v>881060.29710138426</v>
      </c>
      <c r="F8" s="89">
        <f>+[3]BUDGET!$D$10</f>
        <v>842946.14142761158</v>
      </c>
      <c r="G8" s="89">
        <f>+[5]BUDGET!$C$10</f>
        <v>5768007.404390513</v>
      </c>
      <c r="H8" s="89">
        <f>+[6]BUDGET!$B$10</f>
        <v>2795535.9225958502</v>
      </c>
      <c r="I8" s="89">
        <f>+'[1]EE SUM'!$C$10</f>
        <v>4121589.6035774676</v>
      </c>
      <c r="J8" s="89">
        <f>+[4]BUDGET!$B$10</f>
        <v>2702993.2073635994</v>
      </c>
      <c r="K8" s="89">
        <f>+[7]BUDGET!$C$10+[7]BUDGET!$D$10+[7]BUDGET!$H$10+[7]BUDGET!$G$10</f>
        <v>1989349.2300752832</v>
      </c>
      <c r="L8" s="89">
        <f>+[7]BUDGET!$E$10</f>
        <v>0</v>
      </c>
      <c r="M8" s="89">
        <f>+[7]BUDGET!$F$10</f>
        <v>1236772.0531880453</v>
      </c>
      <c r="N8" s="90">
        <f t="shared" ref="N8:N12" si="0">SUM(C8:M8)</f>
        <v>24705721.780096672</v>
      </c>
      <c r="P8" s="81"/>
    </row>
    <row r="9" spans="1:16" ht="19.899999999999999" customHeight="1" thickBot="1" x14ac:dyDescent="0.4">
      <c r="A9" s="39"/>
      <c r="B9" s="65" t="s">
        <v>113</v>
      </c>
      <c r="C9" s="91">
        <f>+[5]BUDGET!$D$11</f>
        <v>948130.26436352218</v>
      </c>
      <c r="D9" s="91">
        <f>+[2]BUDGET!$B$11</f>
        <v>1083179.0654037811</v>
      </c>
      <c r="E9" s="91">
        <f>+[3]BUDGET!$C$11+[3]BUDGET!$E$11</f>
        <v>409781.14418185386</v>
      </c>
      <c r="F9" s="91">
        <f>+[3]BUDGET!$D$11</f>
        <v>392054.25037798216</v>
      </c>
      <c r="G9" s="91">
        <f>+[5]BUDGET!$C$11</f>
        <v>2682700.2437820276</v>
      </c>
      <c r="H9" s="91">
        <f>+[6]BUDGET!$B$11</f>
        <v>1300203.75759933</v>
      </c>
      <c r="I9" s="91">
        <f>'[1]EE SUM'!$C$13</f>
        <v>1916951.3246238802</v>
      </c>
      <c r="J9" s="91">
        <f>+[4]BUDGET!$B$11</f>
        <v>1257162.1407448102</v>
      </c>
      <c r="K9" s="89">
        <f>+[7]BUDGET!$C$11+[7]BUDGET!$D$11+[7]BUDGET!$H$11+[7]BUDGET!$G$11</f>
        <v>925246.32690801437</v>
      </c>
      <c r="L9" s="91">
        <f>+[7]BUDGET!$E$11</f>
        <v>0</v>
      </c>
      <c r="M9" s="91">
        <f>+[7]BUDGET!$F$11</f>
        <v>575222.68193775986</v>
      </c>
      <c r="N9" s="92">
        <f t="shared" si="0"/>
        <v>11490631.199922964</v>
      </c>
      <c r="P9" s="42"/>
    </row>
    <row r="10" spans="1:16" ht="19.899999999999999" customHeight="1" thickBot="1" x14ac:dyDescent="0.4">
      <c r="A10" s="39"/>
      <c r="B10" s="65" t="s">
        <v>114</v>
      </c>
      <c r="C10" s="91">
        <f>+[5]BUDGET!$D$13</f>
        <v>342273.72076232417</v>
      </c>
      <c r="D10" s="91">
        <f>+[2]BUDGET!$B$13</f>
        <v>391026.1521042033</v>
      </c>
      <c r="E10" s="91">
        <f>+[3]BUDGET!$C$13+[3]BUDGET!$E$13</f>
        <v>147930.42917105905</v>
      </c>
      <c r="F10" s="91">
        <f>+[3]BUDGET!$D$13</f>
        <v>141531.04490092106</v>
      </c>
      <c r="G10" s="91">
        <f>+[5]BUDGET!$C$13</f>
        <v>968451.09648057306</v>
      </c>
      <c r="H10" s="91">
        <f>+[6]BUDGET!$B$13</f>
        <v>469371.76735036762</v>
      </c>
      <c r="I10" s="91">
        <f>'[1]EE SUM'!$C$15</f>
        <v>692016.79037187446</v>
      </c>
      <c r="J10" s="91">
        <f>+[4]BUDGET!$B$13</f>
        <v>453833.80289322376</v>
      </c>
      <c r="K10" s="91">
        <f>-[7]BUDGET!$C$22-[7]BUDGET!$D$22-[7]BUDGET!$H$22-[7]BUDGET!$G$22</f>
        <v>-3814090.835906391</v>
      </c>
      <c r="L10" s="91">
        <f>+[7]BUDGET!$E$13</f>
        <v>0</v>
      </c>
      <c r="M10" s="91">
        <f>+[7]BUDGET!$F$13</f>
        <v>207654.59664541727</v>
      </c>
      <c r="N10" s="92">
        <f>SUM(C10:M10)+1.5</f>
        <v>6.4773572725243866E-2</v>
      </c>
    </row>
    <row r="11" spans="1:16" ht="19.899999999999999" customHeight="1" thickBot="1" x14ac:dyDescent="0.4">
      <c r="A11" s="39"/>
      <c r="B11" s="65" t="s">
        <v>115</v>
      </c>
      <c r="C11" s="91">
        <f>+[5]BUDGET!$D$14</f>
        <v>232814.75</v>
      </c>
      <c r="D11" s="91">
        <f>+[2]BUDGET!$B$14</f>
        <v>1215081</v>
      </c>
      <c r="E11" s="91">
        <f>+[3]BUDGET!$C$14+[3]BUDGET!$E$14</f>
        <v>3337801.5</v>
      </c>
      <c r="F11" s="91">
        <f>+[3]BUDGET!$D$14</f>
        <v>297000</v>
      </c>
      <c r="G11" s="91">
        <f>+[5]BUDGET!$C$14</f>
        <v>4423052</v>
      </c>
      <c r="H11" s="91">
        <f>+[6]BUDGET!$B$14</f>
        <v>509000</v>
      </c>
      <c r="I11" s="91">
        <f>[1]BUDGET!$B$14</f>
        <v>6049890.0700000003</v>
      </c>
      <c r="J11" s="91">
        <f>+[4]BUDGET!$B$14</f>
        <v>1036307.5</v>
      </c>
      <c r="K11" s="91">
        <f>+[7]BUDGET!$C$14+[7]BUDGET!$D$14+[7]BUDGET!$H$14+[7]BUDGET!$G$14</f>
        <v>175797</v>
      </c>
      <c r="L11" s="91">
        <f>+[7]BUDGET!$E$14</f>
        <v>5000</v>
      </c>
      <c r="M11" s="91">
        <f>+[7]BUDGET!$F$14</f>
        <v>132668</v>
      </c>
      <c r="N11" s="92">
        <f>SUM(C11:M11)-0.4</f>
        <v>17414411.420000002</v>
      </c>
    </row>
    <row r="12" spans="1:16" ht="19.899999999999999" customHeight="1" thickBot="1" x14ac:dyDescent="0.4">
      <c r="A12" s="39"/>
      <c r="B12" s="65" t="s">
        <v>116</v>
      </c>
      <c r="C12" s="91">
        <f>+[5]BUDGET!$D$16</f>
        <v>119270</v>
      </c>
      <c r="D12" s="91">
        <f>+[2]BUDGET!$B$16</f>
        <v>39704</v>
      </c>
      <c r="E12" s="91">
        <f>+[3]BUDGET!$C$16+[3]BUDGET!$E$16</f>
        <v>43377</v>
      </c>
      <c r="F12" s="91">
        <f>+[3]BUDGET!$D$16</f>
        <v>12174</v>
      </c>
      <c r="G12" s="91">
        <f>+[5]BUDGET!$C$16</f>
        <v>115800</v>
      </c>
      <c r="H12" s="91">
        <f>+[6]BUDGET!$B$16</f>
        <v>118250</v>
      </c>
      <c r="I12" s="91">
        <f>[1]BUDGET!$B$16</f>
        <v>87425</v>
      </c>
      <c r="J12" s="91">
        <f>+[4]BUDGET!$B$16</f>
        <v>37500</v>
      </c>
      <c r="K12" s="91">
        <f>+[7]BUDGET!$C$16+[7]BUDGET!$D$16+[7]BUDGET!$H$16+[7]BUDGET!$G$16</f>
        <v>82000</v>
      </c>
      <c r="L12" s="91">
        <f>+[7]BUDGET!$E$16</f>
        <v>21000</v>
      </c>
      <c r="M12" s="91">
        <f>+[7]BUDGET!$F$16</f>
        <v>5500</v>
      </c>
      <c r="N12" s="92">
        <f t="shared" si="0"/>
        <v>682000</v>
      </c>
    </row>
    <row r="13" spans="1:16" ht="19.899999999999999" customHeight="1" thickBot="1" x14ac:dyDescent="0.4">
      <c r="A13" s="39"/>
      <c r="B13" s="65" t="s">
        <v>117</v>
      </c>
      <c r="C13" s="91">
        <f>+[5]BUDGET!$D$17</f>
        <v>190896.38966700173</v>
      </c>
      <c r="D13" s="91">
        <f>+[2]BUDGET!$B$17</f>
        <v>148045.61614739284</v>
      </c>
      <c r="E13" s="91">
        <f>+[3]BUDGET!$C$17+[3]BUDGET!$E$17</f>
        <v>54727.27425068694</v>
      </c>
      <c r="F13" s="91">
        <f>+[3]BUDGET!$D$17</f>
        <v>52319.644588220173</v>
      </c>
      <c r="G13" s="91">
        <f>+[5]BUDGET!$C$17</f>
        <v>862399.87477787177</v>
      </c>
      <c r="H13" s="91">
        <f>+[6]BUDGET!$B$17</f>
        <v>186938.57421445198</v>
      </c>
      <c r="I13" s="91">
        <f>[1]BUDGET!$B$17</f>
        <v>245555.86653098284</v>
      </c>
      <c r="J13" s="91">
        <f>+[4]BUDGET!$B$17</f>
        <v>166205.75513145275</v>
      </c>
      <c r="K13" s="91">
        <f>+[7]BUDGET!$C$17+[7]BUDGET!$D$17+[7]BUDGET!$H$17+[7]BUDGET!$G$17</f>
        <v>114288.27892309314</v>
      </c>
      <c r="L13" s="91">
        <f>+[7]BUDGET!$E$17</f>
        <v>0</v>
      </c>
      <c r="M13" s="91">
        <f>+[7]BUDGET!$F$17</f>
        <v>85964.725768845528</v>
      </c>
      <c r="N13" s="92">
        <f>SUM(C13:M13)-0.4</f>
        <v>2107341.5999999996</v>
      </c>
    </row>
    <row r="14" spans="1:16" ht="19.899999999999999" customHeight="1" thickBot="1" x14ac:dyDescent="0.4">
      <c r="A14" s="39"/>
      <c r="B14" s="65" t="s">
        <v>118</v>
      </c>
      <c r="C14" s="91">
        <f>+[5]BUDGET!$D$23</f>
        <v>289935.22552436276</v>
      </c>
      <c r="D14" s="91">
        <f>+[2]BUDGET!$B$23</f>
        <v>265786.98876237537</v>
      </c>
      <c r="E14" s="91">
        <f>+[3]BUDGET!$E$23+[3]BUDGET!$C$23</f>
        <v>98252.132044093116</v>
      </c>
      <c r="F14" s="91">
        <f>-[3]BUDGET!$D$26</f>
        <v>-2402748.4546366874</v>
      </c>
      <c r="G14" s="91">
        <f>+[5]BUDGET!$C$23</f>
        <v>673924.83971868444</v>
      </c>
      <c r="H14" s="91">
        <f>+[6]BUDGET!$B$23</f>
        <v>335611.69872483262</v>
      </c>
      <c r="I14" s="91">
        <f>[1]BUDGET!$B$22</f>
        <v>440847.59844038822</v>
      </c>
      <c r="J14" s="91">
        <f>+[4]BUDGET!$B$23</f>
        <v>298389.97142195015</v>
      </c>
      <c r="K14" s="91">
        <f>+[7]BUDGET!$C$23+[7]BUDGET!$D$23</f>
        <v>0</v>
      </c>
      <c r="L14" s="91">
        <f>+[7]BUDGET!$E$23</f>
        <v>0</v>
      </c>
      <c r="M14" s="91">
        <v>0</v>
      </c>
      <c r="N14" s="92">
        <f>SUM(C14:M14)+0.1</f>
        <v>9.9999999417923396E-2</v>
      </c>
    </row>
    <row r="15" spans="1:16" ht="19.899999999999999" customHeight="1" thickBot="1" x14ac:dyDescent="0.4">
      <c r="A15" s="39"/>
      <c r="B15" s="65" t="s">
        <v>119</v>
      </c>
      <c r="C15" s="91">
        <f>+[5]BUDGET!$D$18</f>
        <v>10068.26</v>
      </c>
      <c r="D15" s="91">
        <f>+[2]BUDGET!$B$18</f>
        <v>23665</v>
      </c>
      <c r="E15" s="91">
        <f>+[3]BUDGET!$C$18+[3]BUDGET!$E$18</f>
        <v>28212</v>
      </c>
      <c r="F15" s="91">
        <f>+[3]BUDGET!$D$18</f>
        <v>25380</v>
      </c>
      <c r="G15" s="91">
        <f>+[5]BUDGET!$C$18</f>
        <v>112500</v>
      </c>
      <c r="H15" s="91">
        <f>+[6]BUDGET!$B$18</f>
        <v>39800</v>
      </c>
      <c r="I15" s="91">
        <f>[1]BUDGET!$B$18</f>
        <v>25000</v>
      </c>
      <c r="J15" s="91">
        <f>+[4]BUDGET!$B$18</f>
        <v>30232</v>
      </c>
      <c r="K15" s="91">
        <f>+[7]BUDGET!$C$18+[7]BUDGET!$D$18+[7]BUDGET!$H$18+[7]BUDGET!$G$18</f>
        <v>24500</v>
      </c>
      <c r="L15" s="91">
        <f>+[7]BUDGET!$E$18</f>
        <v>0</v>
      </c>
      <c r="M15" s="91">
        <f>+[7]BUDGET!$F$18</f>
        <v>12200</v>
      </c>
      <c r="N15" s="92">
        <f>SUM(C15:M15)-0.4</f>
        <v>331556.86</v>
      </c>
    </row>
    <row r="16" spans="1:16" ht="19.899999999999999" customHeight="1" thickBot="1" x14ac:dyDescent="0.4">
      <c r="A16" s="39"/>
      <c r="B16" s="65" t="s">
        <v>120</v>
      </c>
      <c r="C16" s="91">
        <f>+[5]BUDGET!$D$24</f>
        <v>291270.57428029226</v>
      </c>
      <c r="D16" s="91">
        <f>+[2]BUDGET!$B$24</f>
        <v>267011.11847667338</v>
      </c>
      <c r="E16" s="91">
        <f>+[3]BUDGET!$C$24+[3]BUDGET!$E$24</f>
        <v>98704.64988512198</v>
      </c>
      <c r="F16" s="91">
        <f>+[3]BUDGET!$D$24</f>
        <v>94362.313341952482</v>
      </c>
      <c r="G16" s="91">
        <f>+[5]BUDGET!$C$24</f>
        <v>677028.72161051305</v>
      </c>
      <c r="H16" s="91">
        <f>+[6]BUDGET!$B$24</f>
        <v>337157.41868196119</v>
      </c>
      <c r="I16" s="91">
        <f>[1]BUDGET!$B$23</f>
        <v>442878.00123489928</v>
      </c>
      <c r="J16" s="91">
        <f>+[4]BUDGET!$B$24</f>
        <v>299764.2600286536</v>
      </c>
      <c r="K16" s="91">
        <v>0</v>
      </c>
      <c r="L16" s="91">
        <v>0</v>
      </c>
      <c r="M16" s="91">
        <f>-[7]BUDGET!$F$22</f>
        <v>-2508177.0575400679</v>
      </c>
      <c r="N16" s="92">
        <f>SUM(C16:M16)</f>
        <v>0</v>
      </c>
    </row>
    <row r="17" spans="1:14" ht="19.899999999999999" customHeight="1" thickBot="1" x14ac:dyDescent="0.4">
      <c r="A17" s="39"/>
      <c r="B17" s="65" t="s">
        <v>121</v>
      </c>
      <c r="C17" s="93">
        <f>+[5]BUDGET!$D$20</f>
        <v>60590</v>
      </c>
      <c r="D17" s="93">
        <f>+[2]BUDGET!$B$20</f>
        <v>108088</v>
      </c>
      <c r="E17" s="93">
        <f>+[3]BUDGET!$C$20+[3]BUDGET!$E$20</f>
        <v>1364521.05</v>
      </c>
      <c r="F17" s="93">
        <f>+[3]BUDGET!$D$20</f>
        <v>449981.06</v>
      </c>
      <c r="G17" s="93">
        <f>+[5]BUDGET!$C$20</f>
        <v>385200</v>
      </c>
      <c r="H17" s="93">
        <f>+[6]BUDGET!$B$20</f>
        <v>536900</v>
      </c>
      <c r="I17" s="93">
        <f>[1]BUDGET!$B$20</f>
        <v>1168988</v>
      </c>
      <c r="J17" s="93">
        <f>+[4]BUDGET!$B$20</f>
        <v>205612</v>
      </c>
      <c r="K17" s="93">
        <f>+[7]BUDGET!$C$20+[7]BUDGET!$D$20+[7]BUDGET!$H$20+[7]BUDGET!$G$20</f>
        <v>502910</v>
      </c>
      <c r="L17" s="93">
        <f>+[7]BUDGET!$E$20</f>
        <v>157650</v>
      </c>
      <c r="M17" s="93">
        <f>+[7]BUDGET!$F$20</f>
        <v>252195</v>
      </c>
      <c r="N17" s="94">
        <f>SUM(C17:M17)-0.4</f>
        <v>5192634.71</v>
      </c>
    </row>
    <row r="18" spans="1:14" ht="19.899999999999999" customHeight="1" x14ac:dyDescent="0.35">
      <c r="A18" s="39"/>
      <c r="B18" s="65" t="s">
        <v>122</v>
      </c>
      <c r="C18" s="81">
        <f t="shared" ref="C18:N18" si="1">SUM(C8:C17)</f>
        <v>4523800.6022786945</v>
      </c>
      <c r="D18" s="81">
        <f t="shared" si="1"/>
        <v>5870503.4435901493</v>
      </c>
      <c r="E18" s="81">
        <f t="shared" si="1"/>
        <v>6464367.4766341988</v>
      </c>
      <c r="F18" s="81">
        <f t="shared" si="1"/>
        <v>-94999.999999999709</v>
      </c>
      <c r="G18" s="81">
        <f t="shared" si="1"/>
        <v>16669064.180760182</v>
      </c>
      <c r="H18" s="81">
        <f t="shared" si="1"/>
        <v>6628769.1391667938</v>
      </c>
      <c r="I18" s="81">
        <f t="shared" si="1"/>
        <v>15191142.254779492</v>
      </c>
      <c r="J18" s="81">
        <f t="shared" si="1"/>
        <v>6488000.6375836907</v>
      </c>
      <c r="K18" s="81">
        <f t="shared" si="1"/>
        <v>0</v>
      </c>
      <c r="L18" s="81">
        <f t="shared" si="1"/>
        <v>183650</v>
      </c>
      <c r="M18" s="81">
        <f t="shared" si="1"/>
        <v>0</v>
      </c>
      <c r="N18" s="85">
        <f t="shared" si="1"/>
        <v>61924297.734793216</v>
      </c>
    </row>
    <row r="19" spans="1:14" ht="11.25" customHeight="1" x14ac:dyDescent="0.35">
      <c r="A19" s="39"/>
      <c r="B19" s="6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5"/>
    </row>
    <row r="20" spans="1:14" ht="19.899999999999999" customHeight="1" x14ac:dyDescent="0.35">
      <c r="A20" s="39"/>
      <c r="B20" s="65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77"/>
    </row>
    <row r="21" spans="1:14" ht="19.899999999999999" customHeight="1" x14ac:dyDescent="0.35">
      <c r="A21" s="39"/>
      <c r="B21" s="65" t="s">
        <v>123</v>
      </c>
      <c r="C21" s="42">
        <f>+[5]BUDGET!$D$19</f>
        <v>0</v>
      </c>
      <c r="D21" s="42">
        <f>+[2]BUDGET!$B$19</f>
        <v>50000</v>
      </c>
      <c r="E21" s="42">
        <f>+[3]BUDGET!$E$19</f>
        <v>0</v>
      </c>
      <c r="F21" s="42">
        <f>+[3]BUDGET!$D$19</f>
        <v>95000</v>
      </c>
      <c r="G21" s="42">
        <f>+[5]BUDGET!$C$19</f>
        <v>0</v>
      </c>
      <c r="H21" s="42">
        <f>+[6]BUDGET!$B$19</f>
        <v>0</v>
      </c>
      <c r="I21" s="42">
        <v>0</v>
      </c>
      <c r="J21" s="42">
        <f>+[4]BUDGET!$B$19</f>
        <v>0</v>
      </c>
      <c r="K21" s="42">
        <f>+[7]BUDGET!$C$19+[7]BUDGET!$D$19</f>
        <v>0</v>
      </c>
      <c r="L21" s="42">
        <f>+[7]BUDGET!$E$19</f>
        <v>2605000</v>
      </c>
      <c r="M21" s="42">
        <f>+[7]BUDGET!$F$19</f>
        <v>0</v>
      </c>
      <c r="N21" s="86">
        <f>SUM(C21:M21)</f>
        <v>2750000</v>
      </c>
    </row>
    <row r="22" spans="1:14" ht="19.899999999999999" customHeight="1" thickBot="1" x14ac:dyDescent="0.4">
      <c r="A22" s="39"/>
      <c r="B22" s="65" t="s">
        <v>124</v>
      </c>
      <c r="C22" s="41">
        <f>+[5]BUDGET!$D$15</f>
        <v>9680838</v>
      </c>
      <c r="D22" s="41">
        <f>+[2]BUDGET!$B$15</f>
        <v>1637719</v>
      </c>
      <c r="E22" s="41">
        <f>+[3]BUDGET!$C$15+[3]BUDGET!$E$15</f>
        <v>0</v>
      </c>
      <c r="F22" s="41">
        <f>+[3]BUDGET!$D$15</f>
        <v>0</v>
      </c>
      <c r="G22" s="41">
        <f>+[5]BUDGET!$C$15</f>
        <v>405374000</v>
      </c>
      <c r="H22" s="41">
        <f>+[6]BUDGET!$B$15</f>
        <v>2802188</v>
      </c>
      <c r="I22" s="41">
        <f>[1]BUDGET!$B$15</f>
        <v>7294139.5671428572</v>
      </c>
      <c r="J22" s="41">
        <f>+[4]BUDGET!$B$15</f>
        <v>0</v>
      </c>
      <c r="K22" s="41">
        <v>0</v>
      </c>
      <c r="L22" s="41">
        <f>+[7]BUDGET!$E$15</f>
        <v>0</v>
      </c>
      <c r="M22" s="41">
        <v>0</v>
      </c>
      <c r="N22" s="87">
        <f>SUM(C22:M22)</f>
        <v>426788884.56714284</v>
      </c>
    </row>
    <row r="23" spans="1:14" ht="19.899999999999999" customHeight="1" x14ac:dyDescent="0.35">
      <c r="A23" s="39"/>
      <c r="B23" s="6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77"/>
    </row>
    <row r="24" spans="1:14" ht="19.899999999999999" customHeight="1" thickBot="1" x14ac:dyDescent="0.4">
      <c r="A24" s="39"/>
      <c r="B24" s="65" t="s">
        <v>125</v>
      </c>
      <c r="C24" s="43">
        <f>C22+C21+C18</f>
        <v>14204638.602278695</v>
      </c>
      <c r="D24" s="43">
        <f>D18+D22+D21</f>
        <v>7558222.4435901493</v>
      </c>
      <c r="E24" s="43">
        <f>E18+E22+E21</f>
        <v>6464367.4766341988</v>
      </c>
      <c r="F24" s="43">
        <f>+F18+F21+0.2</f>
        <v>0.20000000029103832</v>
      </c>
      <c r="G24" s="43">
        <f>G18+G22+G21</f>
        <v>422043064.1807602</v>
      </c>
      <c r="H24" s="43">
        <f>H22+H21+H18</f>
        <v>9430957.1391667947</v>
      </c>
      <c r="I24" s="43">
        <f>I22+I21+I18</f>
        <v>22485281.821922347</v>
      </c>
      <c r="J24" s="43">
        <f>J22+J21+J18</f>
        <v>6488000.6375836907</v>
      </c>
      <c r="K24" s="43">
        <f>K18+K22+K21</f>
        <v>0</v>
      </c>
      <c r="L24" s="43">
        <f>L18+L21+L22</f>
        <v>2788650</v>
      </c>
      <c r="M24" s="43">
        <f>M18+M21+M22+0.2</f>
        <v>0.2</v>
      </c>
      <c r="N24" s="88">
        <f>N18+N22+N21</f>
        <v>491463182.30193603</v>
      </c>
    </row>
    <row r="25" spans="1:14" ht="11.25" customHeight="1" thickTop="1" thickBot="1" x14ac:dyDescent="0.4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</row>
    <row r="26" spans="1:14" ht="19.899999999999999" customHeight="1" x14ac:dyDescent="0.35">
      <c r="M26" s="212"/>
      <c r="N26" s="212"/>
    </row>
    <row r="27" spans="1:14" ht="19.899999999999999" customHeight="1" x14ac:dyDescent="0.35"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</row>
    <row r="28" spans="1:14" ht="19.899999999999999" customHeight="1" x14ac:dyDescent="0.35"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14" ht="19.899999999999999" customHeight="1" x14ac:dyDescent="0.35"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</row>
    <row r="32" spans="1:14" ht="19.899999999999999" customHeight="1" x14ac:dyDescent="0.35">
      <c r="F32" s="20"/>
    </row>
  </sheetData>
  <customSheetViews>
    <customSheetView guid="{CB724201-FBEC-4626-9DD9-AEC98BB80DB0}" fitToPage="1" showRuler="0">
      <selection activeCell="C34" sqref="C34"/>
      <pageMargins left="0" right="0" top="0" bottom="0" header="0" footer="0"/>
      <pageSetup scale="83" orientation="landscape" r:id="rId1"/>
      <headerFooter alignWithMargins="0"/>
    </customSheetView>
    <customSheetView guid="{20CF2976-B2A7-4F04-88DC-0AB25CA8A6C6}" fitToPage="1" showRuler="0">
      <selection activeCell="C34" sqref="C34"/>
      <pageMargins left="0" right="0" top="0" bottom="0" header="0" footer="0"/>
      <pageSetup scale="83" orientation="landscape" r:id="rId2"/>
      <headerFooter alignWithMargins="0"/>
    </customSheetView>
    <customSheetView guid="{497CB486-623F-41B0-B370-EF2A82E78B1D}" fitToPage="1" showRuler="0">
      <selection activeCell="C34" sqref="C34"/>
      <pageMargins left="0" right="0" top="0" bottom="0" header="0" footer="0"/>
      <pageSetup scale="83" orientation="landscape" r:id="rId3"/>
      <headerFooter alignWithMargins="0"/>
    </customSheetView>
    <customSheetView guid="{ED9CD846-0F6B-4BF7-A940-412E425E8FCE}" fitToPage="1" showRuler="0">
      <selection activeCell="C34" sqref="C34"/>
      <pageMargins left="0" right="0" top="0" bottom="0" header="0" footer="0"/>
      <pageSetup scale="83" orientation="landscape" r:id="rId4"/>
      <headerFooter alignWithMargins="0"/>
    </customSheetView>
    <customSheetView guid="{921A7AC6-7D1A-435F-A825-B8B8C1A90F20}" fitToPage="1" showRuler="0">
      <selection activeCell="C34" sqref="C34"/>
      <pageMargins left="0" right="0" top="0" bottom="0" header="0" footer="0"/>
      <pageSetup scale="83" orientation="landscape" r:id="rId5"/>
      <headerFooter alignWithMargins="0"/>
    </customSheetView>
    <customSheetView guid="{1D9F4367-0C2F-46F1-9E55-939D20D76F5B}" fitToPage="1" showRuler="0">
      <selection activeCell="C34" sqref="C34"/>
      <pageMargins left="0" right="0" top="0" bottom="0" header="0" footer="0"/>
      <pageSetup scale="83" orientation="landscape" r:id="rId6"/>
      <headerFooter alignWithMargins="0"/>
    </customSheetView>
    <customSheetView guid="{AADB8EA3-75F0-4468-B5D5-C7110D6EC38B}" fitToPage="1" showRuler="0">
      <selection activeCell="C34" sqref="C34"/>
      <pageMargins left="0" right="0" top="0" bottom="0" header="0" footer="0"/>
      <pageSetup scale="83" orientation="landscape" r:id="rId7"/>
      <headerFooter alignWithMargins="0"/>
    </customSheetView>
    <customSheetView guid="{8970DFA1-A026-4639-BD60-39EC20285CCC}" showRuler="0">
      <selection activeCell="C34" sqref="C34"/>
    </customSheetView>
  </customSheetViews>
  <phoneticPr fontId="0" type="noConversion"/>
  <printOptions horizontalCentered="1"/>
  <pageMargins left="0.7" right="0.7" top="0.75" bottom="0.75" header="0.3" footer="0.3"/>
  <pageSetup scale="64" orientation="landscape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M41"/>
  <sheetViews>
    <sheetView showOutlineSymbols="0" topLeftCell="A12" workbookViewId="0">
      <selection activeCell="B19" sqref="B19"/>
    </sheetView>
  </sheetViews>
  <sheetFormatPr defaultRowHeight="15" x14ac:dyDescent="0.4"/>
  <cols>
    <col min="1" max="1" width="37.73046875" customWidth="1"/>
    <col min="2" max="3" width="14.73046875" style="10" customWidth="1"/>
  </cols>
  <sheetData>
    <row r="2" spans="1:6" x14ac:dyDescent="0.4">
      <c r="A2" s="16" t="s">
        <v>126</v>
      </c>
      <c r="B2" s="17"/>
    </row>
    <row r="3" spans="1:6" x14ac:dyDescent="0.4">
      <c r="A3" s="16" t="s">
        <v>262</v>
      </c>
      <c r="B3" s="17"/>
    </row>
    <row r="4" spans="1:6" ht="10.7" customHeight="1" x14ac:dyDescent="0.4">
      <c r="A4" s="6"/>
      <c r="B4" s="14"/>
    </row>
    <row r="5" spans="1:6" ht="10.7" customHeight="1" x14ac:dyDescent="0.4">
      <c r="A5" s="6"/>
      <c r="B5" s="7"/>
      <c r="C5" s="7"/>
    </row>
    <row r="6" spans="1:6" ht="39.75" customHeight="1" thickBot="1" x14ac:dyDescent="0.45">
      <c r="A6" s="95"/>
      <c r="B6" s="73">
        <v>2023</v>
      </c>
      <c r="C6" s="73" t="s">
        <v>256</v>
      </c>
      <c r="D6" s="12"/>
    </row>
    <row r="7" spans="1:6" ht="19.899999999999999" customHeight="1" thickBot="1" x14ac:dyDescent="0.45">
      <c r="A7" s="80" t="s">
        <v>111</v>
      </c>
      <c r="B7" s="96"/>
      <c r="C7" s="97"/>
    </row>
    <row r="8" spans="1:6" ht="19.899999999999999" customHeight="1" thickBot="1" x14ac:dyDescent="0.4">
      <c r="A8" s="59" t="s">
        <v>112</v>
      </c>
      <c r="B8" s="147">
        <f>+ALLEXP!K8</f>
        <v>1989349.2300752832</v>
      </c>
      <c r="C8" s="147">
        <v>1573580</v>
      </c>
      <c r="F8" s="12"/>
    </row>
    <row r="9" spans="1:6" ht="19.899999999999999" customHeight="1" thickBot="1" x14ac:dyDescent="0.4">
      <c r="A9" s="59" t="s">
        <v>127</v>
      </c>
      <c r="B9" s="112">
        <f>+ALLEXP!K9</f>
        <v>925246.32690801437</v>
      </c>
      <c r="C9" s="112">
        <v>750598</v>
      </c>
    </row>
    <row r="10" spans="1:6" ht="19.899999999999999" customHeight="1" thickBot="1" x14ac:dyDescent="0.4">
      <c r="A10" s="59"/>
      <c r="B10" s="112"/>
      <c r="C10" s="112"/>
      <c r="D10" s="12"/>
    </row>
    <row r="11" spans="1:6" ht="19.899999999999999" customHeight="1" thickBot="1" x14ac:dyDescent="0.4">
      <c r="A11" s="59" t="s">
        <v>128</v>
      </c>
      <c r="B11" s="141">
        <f>+B9+B8</f>
        <v>2914595.5569832977</v>
      </c>
      <c r="C11" s="142">
        <f>SUM(C8:C9)</f>
        <v>2324178</v>
      </c>
    </row>
    <row r="12" spans="1:6" ht="19.899999999999999" customHeight="1" thickBot="1" x14ac:dyDescent="0.4">
      <c r="A12" s="59" t="s">
        <v>129</v>
      </c>
      <c r="B12" s="112">
        <v>5000</v>
      </c>
      <c r="C12" s="113">
        <v>10000</v>
      </c>
    </row>
    <row r="13" spans="1:6" ht="19.899999999999999" customHeight="1" thickBot="1" x14ac:dyDescent="0.4">
      <c r="A13" s="59" t="s">
        <v>130</v>
      </c>
      <c r="B13" s="112">
        <f>72500+2297</f>
        <v>74797</v>
      </c>
      <c r="C13" s="113">
        <v>5000</v>
      </c>
    </row>
    <row r="14" spans="1:6" ht="19.899999999999999" customHeight="1" thickBot="1" x14ac:dyDescent="0.4">
      <c r="A14" s="59" t="s">
        <v>131</v>
      </c>
      <c r="B14" s="112">
        <v>64000</v>
      </c>
      <c r="C14" s="113">
        <v>55474</v>
      </c>
    </row>
    <row r="15" spans="1:6" ht="19.899999999999999" customHeight="1" thickBot="1" x14ac:dyDescent="0.4">
      <c r="A15" s="59" t="s">
        <v>132</v>
      </c>
      <c r="B15" s="112">
        <v>32000</v>
      </c>
      <c r="C15" s="113">
        <v>32000</v>
      </c>
    </row>
    <row r="16" spans="1:6" ht="19.899999999999999" customHeight="1" thickBot="1" x14ac:dyDescent="0.4">
      <c r="A16" s="59" t="s">
        <v>133</v>
      </c>
      <c r="B16" s="112">
        <v>82000</v>
      </c>
      <c r="C16" s="113">
        <v>66500</v>
      </c>
    </row>
    <row r="17" spans="1:13" ht="19.899999999999999" customHeight="1" thickBot="1" x14ac:dyDescent="0.4">
      <c r="A17" s="59" t="s">
        <v>117</v>
      </c>
      <c r="B17" s="112">
        <v>114288</v>
      </c>
      <c r="C17" s="113">
        <v>109113</v>
      </c>
    </row>
    <row r="18" spans="1:13" ht="19.899999999999999" customHeight="1" thickBot="1" x14ac:dyDescent="0.4">
      <c r="A18" s="59" t="s">
        <v>134</v>
      </c>
      <c r="B18" s="112">
        <v>10010</v>
      </c>
      <c r="C18" s="113">
        <v>8674</v>
      </c>
    </row>
    <row r="19" spans="1:13" ht="19.899999999999999" customHeight="1" thickBot="1" x14ac:dyDescent="0.4">
      <c r="A19" s="59" t="s">
        <v>135</v>
      </c>
      <c r="B19" s="112">
        <v>4500</v>
      </c>
      <c r="C19" s="113">
        <v>4250</v>
      </c>
    </row>
    <row r="20" spans="1:13" ht="19.899999999999999" customHeight="1" thickBot="1" x14ac:dyDescent="0.4">
      <c r="A20" s="59" t="s">
        <v>136</v>
      </c>
      <c r="B20" s="112">
        <v>5000</v>
      </c>
      <c r="C20" s="113">
        <v>5000</v>
      </c>
    </row>
    <row r="21" spans="1:13" ht="19.899999999999999" customHeight="1" thickBot="1" x14ac:dyDescent="0.4">
      <c r="A21" s="59" t="s">
        <v>269</v>
      </c>
      <c r="B21" s="112">
        <v>800</v>
      </c>
      <c r="C21" s="113">
        <v>0</v>
      </c>
    </row>
    <row r="22" spans="1:13" ht="19.899999999999999" customHeight="1" thickBot="1" x14ac:dyDescent="0.4">
      <c r="A22" s="59" t="s">
        <v>137</v>
      </c>
      <c r="B22" s="112">
        <v>1700</v>
      </c>
      <c r="C22" s="113">
        <v>700</v>
      </c>
    </row>
    <row r="23" spans="1:13" ht="19.899999999999999" customHeight="1" thickBot="1" x14ac:dyDescent="0.4">
      <c r="A23" s="59" t="s">
        <v>138</v>
      </c>
      <c r="B23" s="112">
        <v>2050</v>
      </c>
      <c r="C23" s="113">
        <v>2050</v>
      </c>
    </row>
    <row r="24" spans="1:13" ht="19.899999999999999" customHeight="1" thickBot="1" x14ac:dyDescent="0.4">
      <c r="A24" s="59" t="s">
        <v>139</v>
      </c>
      <c r="B24" s="112">
        <v>3000</v>
      </c>
      <c r="C24" s="113">
        <v>3000</v>
      </c>
    </row>
    <row r="25" spans="1:13" ht="19.899999999999999" customHeight="1" thickBot="1" x14ac:dyDescent="0.4">
      <c r="A25" s="59" t="s">
        <v>140</v>
      </c>
      <c r="B25" s="112">
        <v>850</v>
      </c>
      <c r="C25" s="113">
        <v>500</v>
      </c>
    </row>
    <row r="26" spans="1:13" ht="19.899999999999999" hidden="1" customHeight="1" thickBot="1" x14ac:dyDescent="0.4">
      <c r="A26" s="59" t="s">
        <v>141</v>
      </c>
      <c r="B26" s="112"/>
      <c r="C26" s="113">
        <v>0</v>
      </c>
    </row>
    <row r="27" spans="1:13" ht="19.899999999999999" customHeight="1" thickBot="1" x14ac:dyDescent="0.4">
      <c r="A27" s="59" t="s">
        <v>142</v>
      </c>
      <c r="B27" s="112">
        <v>70500</v>
      </c>
      <c r="C27" s="113">
        <v>67300</v>
      </c>
    </row>
    <row r="28" spans="1:13" ht="19.899999999999999" customHeight="1" thickBot="1" x14ac:dyDescent="0.4">
      <c r="A28" s="59" t="s">
        <v>143</v>
      </c>
      <c r="B28" s="112">
        <v>62500</v>
      </c>
      <c r="C28" s="113">
        <v>57075</v>
      </c>
      <c r="D28" s="215"/>
      <c r="E28" s="54"/>
      <c r="F28" s="54"/>
      <c r="G28" s="54"/>
      <c r="H28" s="54"/>
      <c r="I28" s="54"/>
      <c r="J28" s="54"/>
      <c r="K28" s="54"/>
      <c r="L28" s="54"/>
      <c r="M28" s="54"/>
    </row>
    <row r="29" spans="1:13" ht="19.899999999999999" customHeight="1" thickBot="1" x14ac:dyDescent="0.4">
      <c r="A29" s="59" t="s">
        <v>144</v>
      </c>
      <c r="B29" s="112">
        <v>5000</v>
      </c>
      <c r="C29" s="113">
        <v>4300</v>
      </c>
    </row>
    <row r="30" spans="1:13" ht="19.899999999999999" customHeight="1" thickBot="1" x14ac:dyDescent="0.4">
      <c r="A30" s="59" t="s">
        <v>145</v>
      </c>
      <c r="B30" s="112">
        <v>134500</v>
      </c>
      <c r="C30" s="113">
        <v>126000</v>
      </c>
    </row>
    <row r="31" spans="1:13" ht="19.899999999999999" customHeight="1" thickBot="1" x14ac:dyDescent="0.4">
      <c r="A31" s="59" t="s">
        <v>119</v>
      </c>
      <c r="B31" s="112">
        <v>24500</v>
      </c>
      <c r="C31" s="113">
        <v>34000</v>
      </c>
    </row>
    <row r="32" spans="1:13" ht="19.899999999999999" customHeight="1" thickBot="1" x14ac:dyDescent="0.4">
      <c r="A32" s="59" t="s">
        <v>147</v>
      </c>
      <c r="B32" s="112">
        <v>2500</v>
      </c>
      <c r="C32" s="113">
        <v>2500</v>
      </c>
    </row>
    <row r="33" spans="1:6" ht="19.899999999999999" customHeight="1" thickBot="1" x14ac:dyDescent="0.4">
      <c r="A33" s="59" t="s">
        <v>148</v>
      </c>
      <c r="B33" s="112">
        <v>200000</v>
      </c>
      <c r="C33" s="113">
        <v>161820</v>
      </c>
    </row>
    <row r="34" spans="1:6" ht="19.899999999999999" customHeight="1" thickBot="1" x14ac:dyDescent="0.4">
      <c r="A34" s="59" t="s">
        <v>149</v>
      </c>
      <c r="B34" s="114"/>
      <c r="C34" s="115"/>
      <c r="D34" s="12"/>
    </row>
    <row r="35" spans="1:6" ht="19.899999999999999" customHeight="1" thickBot="1" x14ac:dyDescent="0.4">
      <c r="A35" s="59" t="s">
        <v>150</v>
      </c>
      <c r="B35" s="143">
        <f>SUM(B11:B34)</f>
        <v>3814090.5569832977</v>
      </c>
      <c r="C35" s="144">
        <f>SUM(C11:C34)</f>
        <v>3079434</v>
      </c>
    </row>
    <row r="36" spans="1:6" ht="19.899999999999999" customHeight="1" thickBot="1" x14ac:dyDescent="0.45">
      <c r="A36" s="59"/>
      <c r="B36" s="145"/>
      <c r="C36" s="146"/>
      <c r="F36" s="10"/>
    </row>
    <row r="37" spans="1:6" ht="19.899999999999999" customHeight="1" thickBot="1" x14ac:dyDescent="0.45">
      <c r="A37" s="59" t="s">
        <v>151</v>
      </c>
      <c r="B37" s="145"/>
      <c r="C37" s="146"/>
    </row>
    <row r="38" spans="1:6" ht="19.899999999999999" customHeight="1" thickBot="1" x14ac:dyDescent="0.4">
      <c r="A38" s="59" t="s">
        <v>152</v>
      </c>
      <c r="B38" s="147">
        <f>+Alloc!C6</f>
        <v>33281757.423036337</v>
      </c>
      <c r="C38" s="148">
        <v>27692756</v>
      </c>
    </row>
    <row r="39" spans="1:6" ht="19.899999999999999" customHeight="1" thickBot="1" x14ac:dyDescent="0.4">
      <c r="A39" s="59"/>
      <c r="B39" s="149"/>
      <c r="C39" s="150"/>
    </row>
    <row r="40" spans="1:6" ht="19.899999999999999" customHeight="1" thickBot="1" x14ac:dyDescent="0.4">
      <c r="A40" s="102" t="s">
        <v>153</v>
      </c>
      <c r="B40" s="151">
        <f>+B35/B38</f>
        <v>0.11460003474285684</v>
      </c>
      <c r="C40" s="152">
        <f>+C35/C38</f>
        <v>0.111199983129162</v>
      </c>
    </row>
    <row r="41" spans="1:6" ht="11.25" customHeight="1" thickTop="1" thickBot="1" x14ac:dyDescent="0.45">
      <c r="A41" s="99"/>
      <c r="B41" s="100"/>
      <c r="C41" s="101"/>
    </row>
  </sheetData>
  <customSheetViews>
    <customSheetView guid="{CB724201-FBEC-4626-9DD9-AEC98BB80DB0}" fitToPage="1" showRuler="0" topLeftCell="A8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fitToPage="1" showRuler="0" topLeftCell="A8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fitToPage="1" showRuler="0" topLeftCell="A8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fitToPage="1" showRuler="0" topLeftCell="A8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fitToPage="1" showRuler="0" topLeftCell="A8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fitToPage="1" showRuler="0" topLeftCell="A8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fitToPage="1" showRuler="0" topLeftCell="A8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8">
      <selection activeCell="C34" sqref="C34"/>
    </customSheetView>
  </customSheetViews>
  <phoneticPr fontId="0" type="noConversion"/>
  <printOptions horizontalCentered="1"/>
  <pageMargins left="0.7" right="0.7" top="0.75" bottom="0.75" header="0.3" footer="0.3"/>
  <pageSetup scale="96" orientation="portrait" r:id="rId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M39"/>
  <sheetViews>
    <sheetView showOutlineSymbols="0" topLeftCell="B7" workbookViewId="0">
      <selection activeCell="E16" sqref="E16"/>
    </sheetView>
  </sheetViews>
  <sheetFormatPr defaultRowHeight="12.75" x14ac:dyDescent="0.35"/>
  <cols>
    <col min="1" max="1" width="5.265625" hidden="1" customWidth="1"/>
    <col min="2" max="2" width="38.265625" customWidth="1"/>
    <col min="3" max="4" width="15.73046875" customWidth="1"/>
  </cols>
  <sheetData>
    <row r="2" spans="1:4" ht="15" x14ac:dyDescent="0.4">
      <c r="B2" s="16" t="s">
        <v>67</v>
      </c>
      <c r="C2" s="8"/>
      <c r="D2" s="6"/>
    </row>
    <row r="3" spans="1:4" ht="15" x14ac:dyDescent="0.4">
      <c r="B3" s="16" t="s">
        <v>154</v>
      </c>
      <c r="C3" s="8"/>
      <c r="D3" s="6"/>
    </row>
    <row r="4" spans="1:4" ht="15" x14ac:dyDescent="0.4">
      <c r="B4" s="16" t="s">
        <v>262</v>
      </c>
      <c r="C4" s="8"/>
      <c r="D4" s="6"/>
    </row>
    <row r="5" spans="1:4" ht="6" customHeight="1" x14ac:dyDescent="0.4">
      <c r="A5" s="6"/>
      <c r="B5" s="6"/>
      <c r="C5" s="8"/>
      <c r="D5" s="6"/>
    </row>
    <row r="6" spans="1:4" ht="6" customHeight="1" x14ac:dyDescent="0.4">
      <c r="A6" s="6"/>
      <c r="B6" s="6"/>
      <c r="C6" s="49"/>
      <c r="D6" s="49"/>
    </row>
    <row r="7" spans="1:4" ht="35.450000000000003" customHeight="1" x14ac:dyDescent="0.4">
      <c r="A7" s="6"/>
      <c r="B7" s="7"/>
      <c r="C7" s="73">
        <v>2023</v>
      </c>
      <c r="D7" s="73" t="s">
        <v>257</v>
      </c>
    </row>
    <row r="8" spans="1:4" ht="13.15" x14ac:dyDescent="0.35">
      <c r="B8" s="153" t="s">
        <v>155</v>
      </c>
      <c r="C8" s="154"/>
      <c r="D8" s="155"/>
    </row>
    <row r="9" spans="1:4" ht="15" x14ac:dyDescent="0.4">
      <c r="A9" s="6"/>
      <c r="B9" s="156" t="s">
        <v>156</v>
      </c>
      <c r="C9" s="98">
        <v>1409497</v>
      </c>
      <c r="D9" s="157">
        <v>1161991</v>
      </c>
    </row>
    <row r="10" spans="1:4" ht="15" x14ac:dyDescent="0.4">
      <c r="A10" s="6"/>
      <c r="B10" s="156" t="s">
        <v>157</v>
      </c>
      <c r="C10" s="54">
        <v>619657</v>
      </c>
      <c r="D10" s="158">
        <v>511089</v>
      </c>
    </row>
    <row r="11" spans="1:4" ht="15" x14ac:dyDescent="0.4">
      <c r="A11" s="6"/>
      <c r="B11" s="156" t="s">
        <v>158</v>
      </c>
      <c r="C11" s="54">
        <v>1549142</v>
      </c>
      <c r="D11" s="158">
        <v>1265388</v>
      </c>
    </row>
    <row r="12" spans="1:4" ht="15" x14ac:dyDescent="0.4">
      <c r="A12" s="6"/>
      <c r="B12" s="156" t="s">
        <v>159</v>
      </c>
      <c r="C12" s="53">
        <v>61966</v>
      </c>
      <c r="D12" s="159">
        <v>49912</v>
      </c>
    </row>
    <row r="13" spans="1:4" ht="15" x14ac:dyDescent="0.4">
      <c r="A13" s="6"/>
      <c r="B13" s="156"/>
      <c r="C13" s="30"/>
      <c r="D13" s="160"/>
    </row>
    <row r="14" spans="1:4" ht="15" x14ac:dyDescent="0.4">
      <c r="A14" s="6"/>
      <c r="B14" s="156" t="s">
        <v>160</v>
      </c>
      <c r="C14" s="50">
        <f>SUM(C9:C13)</f>
        <v>3640262</v>
      </c>
      <c r="D14" s="161">
        <f>SUM(D9:D12)</f>
        <v>2988380</v>
      </c>
    </row>
    <row r="15" spans="1:4" ht="15" x14ac:dyDescent="0.4">
      <c r="A15" s="6"/>
      <c r="B15" s="163" t="s">
        <v>161</v>
      </c>
      <c r="C15" s="214">
        <f>+C14/C36</f>
        <v>0.14734489443376719</v>
      </c>
      <c r="D15" s="166">
        <f>+D14/D36</f>
        <v>0.14704490848676324</v>
      </c>
    </row>
    <row r="16" spans="1:4" ht="15" x14ac:dyDescent="0.4">
      <c r="A16" s="6"/>
      <c r="B16" s="40"/>
      <c r="C16" s="30"/>
      <c r="D16" s="30"/>
    </row>
    <row r="17" spans="1:13" ht="13.15" x14ac:dyDescent="0.35">
      <c r="B17" s="153" t="s">
        <v>162</v>
      </c>
      <c r="C17" s="167"/>
      <c r="D17" s="168"/>
    </row>
    <row r="18" spans="1:13" ht="15" x14ac:dyDescent="0.4">
      <c r="A18" s="6"/>
      <c r="B18" s="156" t="s">
        <v>163</v>
      </c>
      <c r="C18" s="98">
        <v>2406474</v>
      </c>
      <c r="D18" s="157">
        <v>1992260</v>
      </c>
    </row>
    <row r="19" spans="1:13" ht="15" x14ac:dyDescent="0.4">
      <c r="A19" s="6"/>
      <c r="B19" s="156" t="s">
        <v>164</v>
      </c>
      <c r="C19" s="54">
        <v>3420283.1999999806</v>
      </c>
      <c r="D19" s="158">
        <v>3043188</v>
      </c>
    </row>
    <row r="20" spans="1:13" ht="15" x14ac:dyDescent="0.4">
      <c r="A20" s="6"/>
      <c r="B20" s="156" t="s">
        <v>165</v>
      </c>
      <c r="C20" s="54">
        <v>1972104</v>
      </c>
      <c r="D20" s="158">
        <v>1626193</v>
      </c>
    </row>
    <row r="21" spans="1:13" ht="15" x14ac:dyDescent="0.4">
      <c r="A21" s="6"/>
      <c r="B21" s="156" t="s">
        <v>166</v>
      </c>
      <c r="C21" s="54">
        <v>31320</v>
      </c>
      <c r="D21" s="158">
        <v>26760</v>
      </c>
    </row>
    <row r="22" spans="1:13" ht="15" x14ac:dyDescent="0.4">
      <c r="A22" s="6"/>
      <c r="B22" s="156" t="s">
        <v>167</v>
      </c>
      <c r="C22" s="53">
        <v>20188</v>
      </c>
      <c r="D22" s="159">
        <v>17246</v>
      </c>
    </row>
    <row r="23" spans="1:13" ht="15" x14ac:dyDescent="0.4">
      <c r="A23" s="6"/>
      <c r="B23" s="156"/>
      <c r="C23" s="30"/>
      <c r="D23" s="160"/>
    </row>
    <row r="24" spans="1:13" ht="15" x14ac:dyDescent="0.4">
      <c r="A24" s="6"/>
      <c r="B24" s="156" t="s">
        <v>168</v>
      </c>
      <c r="C24" s="50">
        <f>SUM(C18:C23)</f>
        <v>7850369.1999999806</v>
      </c>
      <c r="D24" s="161">
        <f>SUM(D18:D22)</f>
        <v>6705647</v>
      </c>
    </row>
    <row r="25" spans="1:13" ht="15" x14ac:dyDescent="0.4">
      <c r="A25" s="6"/>
      <c r="B25" s="163" t="s">
        <v>169</v>
      </c>
      <c r="C25" s="214">
        <f>+C24/C36</f>
        <v>0.3177551014295385</v>
      </c>
      <c r="D25" s="166">
        <f>+D24/D36</f>
        <v>0.32995510927644356</v>
      </c>
    </row>
    <row r="26" spans="1:13" ht="15" x14ac:dyDescent="0.4">
      <c r="A26" s="6"/>
      <c r="B26" s="40"/>
      <c r="C26" s="51"/>
      <c r="D26" s="51"/>
    </row>
    <row r="27" spans="1:13" ht="15" x14ac:dyDescent="0.4">
      <c r="A27" s="6"/>
      <c r="B27" s="124" t="s">
        <v>170</v>
      </c>
      <c r="C27" s="125">
        <v>0</v>
      </c>
      <c r="D27" s="216">
        <v>0</v>
      </c>
      <c r="E27" s="54"/>
      <c r="F27" s="54"/>
      <c r="G27" s="54"/>
      <c r="H27" s="54"/>
      <c r="I27" s="54"/>
      <c r="J27" s="54"/>
      <c r="K27" s="54"/>
      <c r="L27" s="54"/>
      <c r="M27" s="54"/>
    </row>
    <row r="28" spans="1:13" ht="15.4" thickBot="1" x14ac:dyDescent="0.45">
      <c r="A28" s="6"/>
      <c r="B28" s="126"/>
      <c r="C28" s="52"/>
      <c r="D28" s="127"/>
    </row>
    <row r="29" spans="1:13" ht="15.4" thickBot="1" x14ac:dyDescent="0.45">
      <c r="A29" s="6"/>
      <c r="B29" s="126" t="s">
        <v>171</v>
      </c>
      <c r="C29" s="46">
        <f>+C27+C24+C14</f>
        <v>11490631.199999981</v>
      </c>
      <c r="D29" s="128">
        <f>+D27+D24+D14</f>
        <v>9694027</v>
      </c>
    </row>
    <row r="30" spans="1:13" ht="15.4" thickTop="1" x14ac:dyDescent="0.4">
      <c r="A30" s="6"/>
      <c r="B30" s="126"/>
      <c r="C30" s="30"/>
      <c r="D30" s="129"/>
    </row>
    <row r="31" spans="1:13" ht="15" x14ac:dyDescent="0.4">
      <c r="A31" s="6"/>
      <c r="B31" s="126"/>
      <c r="C31" s="30"/>
      <c r="D31" s="129"/>
    </row>
    <row r="32" spans="1:13" ht="13.15" x14ac:dyDescent="0.35">
      <c r="B32" s="130" t="s">
        <v>151</v>
      </c>
      <c r="C32" s="131"/>
      <c r="D32" s="132"/>
    </row>
    <row r="33" spans="1:4" ht="15" x14ac:dyDescent="0.4">
      <c r="A33" s="6"/>
      <c r="B33" s="126" t="s">
        <v>172</v>
      </c>
      <c r="C33" s="98">
        <v>28345984</v>
      </c>
      <c r="D33" s="133">
        <v>23311287</v>
      </c>
    </row>
    <row r="34" spans="1:4" ht="15" x14ac:dyDescent="0.4">
      <c r="A34" s="6"/>
      <c r="B34" s="126" t="s">
        <v>173</v>
      </c>
      <c r="C34" s="54">
        <f>+C14</f>
        <v>3640262</v>
      </c>
      <c r="D34" s="134">
        <v>2988380</v>
      </c>
    </row>
    <row r="35" spans="1:4" ht="15.4" thickBot="1" x14ac:dyDescent="0.45">
      <c r="A35" s="6"/>
      <c r="B35" s="126"/>
      <c r="C35" s="52"/>
      <c r="D35" s="127"/>
    </row>
    <row r="36" spans="1:4" ht="15.4" thickBot="1" x14ac:dyDescent="0.45">
      <c r="A36" s="6"/>
      <c r="B36" s="126" t="s">
        <v>174</v>
      </c>
      <c r="C36" s="46">
        <f>+C33-C34</f>
        <v>24705722</v>
      </c>
      <c r="D36" s="128">
        <f>+D33-D34</f>
        <v>20322907</v>
      </c>
    </row>
    <row r="37" spans="1:4" ht="15.4" thickTop="1" x14ac:dyDescent="0.4">
      <c r="A37" s="6"/>
      <c r="B37" s="126"/>
      <c r="C37" s="5"/>
      <c r="D37" s="135"/>
    </row>
    <row r="38" spans="1:4" ht="15.4" thickBot="1" x14ac:dyDescent="0.45">
      <c r="A38" s="6"/>
      <c r="B38" s="126" t="s">
        <v>175</v>
      </c>
      <c r="C38" s="48">
        <f>+C29/C36</f>
        <v>0.46509999586330569</v>
      </c>
      <c r="D38" s="136">
        <f>+D29/D36</f>
        <v>0.47700001776320683</v>
      </c>
    </row>
    <row r="39" spans="1:4" ht="13.15" thickTop="1" x14ac:dyDescent="0.35">
      <c r="B39" s="137"/>
      <c r="C39" s="138"/>
      <c r="D39" s="139"/>
    </row>
  </sheetData>
  <customSheetViews>
    <customSheetView guid="{CB724201-FBEC-4626-9DD9-AEC98BB80DB0}" showRuler="0" topLeftCell="A7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7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7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7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7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7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7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7">
      <selection activeCell="C34" sqref="C34"/>
    </customSheetView>
  </customSheetViews>
  <phoneticPr fontId="0" type="noConversion"/>
  <printOptions horizontalCentered="1"/>
  <pageMargins left="0.7" right="0.7" top="0.75" bottom="0.75" header="0.3" footer="0.3"/>
  <pageSetup orientation="portrait" r:id="rId8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eaa766-c91b-4120-ae70-6c08f6a8fda2">
      <UserInfo>
        <DisplayName>SP2016_HR_All</DisplayName>
        <AccountId>363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2A299F677AA4C8AAB0728D163C816" ma:contentTypeVersion="6" ma:contentTypeDescription="Create a new document." ma:contentTypeScope="" ma:versionID="27ca68d7a5812be7770d9490833b5ba9">
  <xsd:schema xmlns:xsd="http://www.w3.org/2001/XMLSchema" xmlns:xs="http://www.w3.org/2001/XMLSchema" xmlns:p="http://schemas.microsoft.com/office/2006/metadata/properties" xmlns:ns2="05eaa766-c91b-4120-ae70-6c08f6a8fda2" xmlns:ns3="0223d1c8-cec9-4247-8e63-595ae7684026" targetNamespace="http://schemas.microsoft.com/office/2006/metadata/properties" ma:root="true" ma:fieldsID="af64b127db0455646ed1247039cb9041" ns2:_="" ns3:_="">
    <xsd:import namespace="05eaa766-c91b-4120-ae70-6c08f6a8fda2"/>
    <xsd:import namespace="0223d1c8-cec9-4247-8e63-595ae76840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aa766-c91b-4120-ae70-6c08f6a8fd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3d1c8-cec9-4247-8e63-595ae7684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32E137-3A9B-4E0A-8C61-D1F79FEF831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23d1c8-cec9-4247-8e63-595ae7684026"/>
    <ds:schemaRef ds:uri="05eaa766-c91b-4120-ae70-6c08f6a8fd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6D3A6B-4ECF-4971-9BCE-7BF0BCD02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eaa766-c91b-4120-ae70-6c08f6a8fda2"/>
    <ds:schemaRef ds:uri="0223d1c8-cec9-4247-8e63-595ae7684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8B91C-D5D9-47D1-9B0F-BE256B064B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C&amp;ENarr</vt:lpstr>
      <vt:lpstr>WkforceNarr</vt:lpstr>
      <vt:lpstr>Pubsvcnarr</vt:lpstr>
      <vt:lpstr>allocation</vt:lpstr>
      <vt:lpstr>SVCPLAN</vt:lpstr>
      <vt:lpstr>APLREV</vt:lpstr>
      <vt:lpstr>ALLEXP</vt:lpstr>
      <vt:lpstr>INDIRECT</vt:lpstr>
      <vt:lpstr>BENEFIT</vt:lpstr>
      <vt:lpstr>LOCAL</vt:lpstr>
      <vt:lpstr>Unrestricted fund bal</vt:lpstr>
      <vt:lpstr>Overall Fund Bal</vt:lpstr>
      <vt:lpstr>REVANALYSIS-2</vt:lpstr>
      <vt:lpstr>UNRESTRICTEDREV-2</vt:lpstr>
      <vt:lpstr>PROGRAM EXP-2</vt:lpstr>
      <vt:lpstr>CATEGORY EXP-2</vt:lpstr>
      <vt:lpstr>SHAREDINDR-2</vt:lpstr>
      <vt:lpstr>UNRESTRICTEDUSE-2</vt:lpstr>
      <vt:lpstr>Alloc</vt:lpstr>
      <vt:lpstr>GRAPH</vt:lpstr>
      <vt:lpstr>ALLEXP!Print_Area</vt:lpstr>
      <vt:lpstr>APLREV!Print_Area</vt:lpstr>
      <vt:lpstr>BENEFIT!Print_Area</vt:lpstr>
      <vt:lpstr>'C&amp;ENarr'!Print_Area</vt:lpstr>
      <vt:lpstr>'CATEGORY EXP-2'!Print_Area</vt:lpstr>
      <vt:lpstr>INDIRECT!Print_Area</vt:lpstr>
      <vt:lpstr>LOCAL!Print_Area</vt:lpstr>
      <vt:lpstr>'Overall Fund Bal'!Print_Area</vt:lpstr>
      <vt:lpstr>'PROGRAM EXP-2'!Print_Area</vt:lpstr>
      <vt:lpstr>Pubsvcnarr!Print_Area</vt:lpstr>
      <vt:lpstr>'REVANALYSIS-2'!Print_Area</vt:lpstr>
      <vt:lpstr>'SHAREDINDR-2'!Print_Area</vt:lpstr>
      <vt:lpstr>SVCPLAN!Print_Area</vt:lpstr>
      <vt:lpstr>'Unrestricted fund bal'!Print_Area</vt:lpstr>
      <vt:lpstr>'UNRESTRICTEDREV-2'!Print_Area</vt:lpstr>
      <vt:lpstr>'UNRESTRICTEDUSE-2'!Print_Area</vt:lpstr>
      <vt:lpstr>WkforceNarr!Print_Area</vt:lpstr>
    </vt:vector>
  </TitlesOfParts>
  <Manager/>
  <Company>Houston-Galveston Area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chang</dc:creator>
  <cp:keywords/>
  <dc:description/>
  <cp:lastModifiedBy>Anchondo, Phillippe</cp:lastModifiedBy>
  <cp:revision/>
  <cp:lastPrinted>2021-12-02T16:08:54Z</cp:lastPrinted>
  <dcterms:created xsi:type="dcterms:W3CDTF">2001-10-01T14:20:04Z</dcterms:created>
  <dcterms:modified xsi:type="dcterms:W3CDTF">2023-02-07T19:20:53Z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0x0101009E82A299F677AA4C8AAB0728D163C816</vt:lpwstr>
  </property>
  <property fmtid="{D5CDD505-2E9C-101B-9397-08002B2CF9AE}" pid="3" name="WorkflowChangePath">
    <vt:lpwstr>b56de1d1-88b8-4665-8113-e2b21799e0fd,9;b56de1d1-88b8-4665-8113-e2b21799e0fd,19;b56de1d1-88b8-4665-8113-e2b21799e0fd,22;b56de1d1-88b8-4665-8113-e2b21799e0fd,25;b56de1d1-88b8-4665-8113-e2b21799e0fd,28;b56de1d1-88b8-4665-8113-e2b21799e0fd,32;b56de1d1-88b8-46</vt:lpwstr>
  </property>
  <property fmtid="{D5CDD505-2E9C-101B-9397-08002B2CF9AE}" pid="4" name="_dlc_DocIdItemGuid">
    <vt:lpwstr>a2ee4583-5eef-46b0-b0be-7272e3212cb0</vt:lpwstr>
  </property>
  <property fmtid="{D5CDD505-2E9C-101B-9397-08002B2CF9AE}" pid="5" name="DocumentSetDescription">
    <vt:lpwstr/>
  </property>
  <property fmtid="{D5CDD505-2E9C-101B-9397-08002B2CF9AE}" pid="6" name="_ExtendedDescription">
    <vt:lpwstr/>
  </property>
</Properties>
</file>