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hgac-my.sharepoint.com/personal/downie_h-gac_com/Documents/2018/2019 AUDIT/2020 AUDIT/2021 AUDIT/2022 AUDIT/"/>
    </mc:Choice>
  </mc:AlternateContent>
  <xr:revisionPtr revIDLastSave="0" documentId="8_{17BE9407-965A-433C-8F58-94824920E2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31.23 INCOME STMT" sheetId="1" r:id="rId1"/>
    <sheet name="Sheet1" sheetId="4" state="hidden" r:id="rId2"/>
    <sheet name="03.31.23 BAL SHEE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8" i="2"/>
  <c r="B10" i="2"/>
  <c r="D59" i="4"/>
  <c r="B11" i="2"/>
  <c r="B8" i="2"/>
  <c r="B7" i="2"/>
  <c r="B14" i="1"/>
  <c r="B29" i="1"/>
  <c r="B8" i="1" l="1"/>
  <c r="C54" i="4"/>
  <c r="B13" i="2" l="1"/>
  <c r="B9" i="1"/>
  <c r="B22" i="2" l="1"/>
  <c r="C57" i="4"/>
  <c r="C59" i="4" s="1"/>
  <c r="B57" i="4"/>
  <c r="D56" i="4"/>
  <c r="D55" i="4"/>
  <c r="D54" i="4"/>
  <c r="D53" i="4"/>
  <c r="D52" i="4"/>
  <c r="D51" i="4"/>
  <c r="D50" i="4"/>
  <c r="D57" i="4" l="1"/>
  <c r="B17" i="2" l="1"/>
  <c r="D38" i="4" l="1"/>
  <c r="B42" i="4"/>
  <c r="B15" i="1" l="1"/>
  <c r="D35" i="4" l="1"/>
  <c r="D34" i="4"/>
  <c r="C42" i="4"/>
  <c r="D41" i="4"/>
  <c r="B19" i="2" l="1"/>
  <c r="D40" i="4"/>
  <c r="D39" i="4"/>
  <c r="B25" i="2"/>
  <c r="C44" i="4"/>
  <c r="D37" i="4"/>
  <c r="D36" i="4"/>
  <c r="H29" i="4"/>
  <c r="D28" i="4"/>
  <c r="C28" i="4"/>
  <c r="B28" i="4"/>
  <c r="E27" i="4"/>
  <c r="E26" i="4"/>
  <c r="H25" i="4"/>
  <c r="E25" i="4"/>
  <c r="E24" i="4"/>
  <c r="B15" i="4"/>
  <c r="D14" i="4"/>
  <c r="D13" i="4"/>
  <c r="C12" i="4"/>
  <c r="D12" i="4" s="1"/>
  <c r="D11" i="4"/>
  <c r="D4" i="4"/>
  <c r="H3" i="4"/>
  <c r="D3" i="4"/>
  <c r="H2" i="4"/>
  <c r="D2" i="4"/>
  <c r="E28" i="4" l="1"/>
  <c r="H4" i="4"/>
  <c r="C10" i="4"/>
  <c r="D42" i="4"/>
  <c r="D44" i="4" s="1"/>
  <c r="D10" i="4"/>
  <c r="D15" i="4" s="1"/>
  <c r="D17" i="4" s="1"/>
  <c r="C15" i="4"/>
  <c r="B31" i="1"/>
  <c r="B26" i="2" s="1"/>
  <c r="B27" i="2" s="1"/>
  <c r="B29" i="2" s="1"/>
  <c r="B33" i="2" s="1"/>
</calcChain>
</file>

<file path=xl/sharedStrings.xml><?xml version="1.0" encoding="utf-8"?>
<sst xmlns="http://schemas.openxmlformats.org/spreadsheetml/2006/main" count="118" uniqueCount="87">
  <si>
    <t>H-GAC COMPONENT UNITS</t>
  </si>
  <si>
    <t>GULF COAST ECONOMIC DEVELOPMENT DISTRICT</t>
  </si>
  <si>
    <t>STATEMENT OF REVENUE AND EXPENDITURES</t>
  </si>
  <si>
    <t>REVENUE</t>
  </si>
  <si>
    <t xml:space="preserve">   Notes Interest </t>
  </si>
  <si>
    <t xml:space="preserve">                       -  EDA RLF</t>
  </si>
  <si>
    <t xml:space="preserve">                       -  CARES RLF</t>
  </si>
  <si>
    <t xml:space="preserve">   Program Revenue</t>
  </si>
  <si>
    <t xml:space="preserve">                     -  EDA</t>
  </si>
  <si>
    <t xml:space="preserve">                     - CDFI</t>
  </si>
  <si>
    <t xml:space="preserve">   Interest</t>
  </si>
  <si>
    <t>Total REVENUE</t>
  </si>
  <si>
    <t>EXPENSE</t>
  </si>
  <si>
    <t xml:space="preserve">   Bank Fee</t>
  </si>
  <si>
    <t xml:space="preserve">   H-GAC Management Expense</t>
  </si>
  <si>
    <t>Total EXPENSE</t>
  </si>
  <si>
    <t>NET INCOME</t>
  </si>
  <si>
    <t>Regular Loan</t>
  </si>
  <si>
    <t xml:space="preserve">Paid to Borrower </t>
  </si>
  <si>
    <t>Legal Fee</t>
  </si>
  <si>
    <t>Total RLF</t>
  </si>
  <si>
    <t>Cares ACT Loan</t>
  </si>
  <si>
    <t>Amount</t>
  </si>
  <si>
    <t xml:space="preserve">City Of palacios </t>
  </si>
  <si>
    <t>Legal Fee for 46 Loan</t>
  </si>
  <si>
    <t>Cowboys</t>
  </si>
  <si>
    <t>True Med</t>
  </si>
  <si>
    <t>Project</t>
  </si>
  <si>
    <t xml:space="preserve">2021 Expense </t>
  </si>
  <si>
    <t>RLF+Legal Fee</t>
  </si>
  <si>
    <t>Regula Expense</t>
  </si>
  <si>
    <t>EDAC.09.0107</t>
  </si>
  <si>
    <t xml:space="preserve">EDAC.18.0102 </t>
  </si>
  <si>
    <t xml:space="preserve">EDAC.20.0105 </t>
  </si>
  <si>
    <t xml:space="preserve">EDAC.20.2001 </t>
  </si>
  <si>
    <t xml:space="preserve">EDAC.21.0101 </t>
  </si>
  <si>
    <t>Total Expense</t>
  </si>
  <si>
    <t xml:space="preserve">Previoulsy Recorded Mgt Expense </t>
  </si>
  <si>
    <t>Difference to Record</t>
  </si>
  <si>
    <t xml:space="preserve">2022 Jan  Expense </t>
  </si>
  <si>
    <t xml:space="preserve">2022 Feb  Expense </t>
  </si>
  <si>
    <t xml:space="preserve">2022 March Expense </t>
  </si>
  <si>
    <t>Total</t>
  </si>
  <si>
    <t>Expenditure YTD</t>
  </si>
  <si>
    <t xml:space="preserve">Recorded Exenditure </t>
  </si>
  <si>
    <t xml:space="preserve">To record </t>
  </si>
  <si>
    <t xml:space="preserve">RLF </t>
  </si>
  <si>
    <t>Legal Service -part of RLF</t>
  </si>
  <si>
    <t xml:space="preserve">Total 2022 Expense </t>
  </si>
  <si>
    <t xml:space="preserve">RLF+Legal Fee  </t>
  </si>
  <si>
    <t xml:space="preserve">Previoulsy Recorded  Expense </t>
  </si>
  <si>
    <t>BALANCE SHEET</t>
  </si>
  <si>
    <t>ASSETS</t>
  </si>
  <si>
    <t xml:space="preserve">   Cash</t>
  </si>
  <si>
    <t xml:space="preserve">   Accounts Receivable</t>
  </si>
  <si>
    <t xml:space="preserve">   Loan Receivable</t>
  </si>
  <si>
    <t>Regular -RLF</t>
  </si>
  <si>
    <t>CARES ACT - RLF</t>
  </si>
  <si>
    <t xml:space="preserve">      Total ASSETS</t>
  </si>
  <si>
    <t>LIABILITIES &amp; EQUITY</t>
  </si>
  <si>
    <t xml:space="preserve">   Liabilities</t>
  </si>
  <si>
    <t xml:space="preserve">      Accounts Payable - LDC</t>
  </si>
  <si>
    <t xml:space="preserve">      Accounts Payable - H-GAC</t>
  </si>
  <si>
    <t xml:space="preserve">      Total Liabilities</t>
  </si>
  <si>
    <t xml:space="preserve">   Equity</t>
  </si>
  <si>
    <t xml:space="preserve">      Unrestricted Retained Earnings</t>
  </si>
  <si>
    <t xml:space="preserve">      Unassigned Fund Balance</t>
  </si>
  <si>
    <t xml:space="preserve">      Nonspendable Fund Balance</t>
  </si>
  <si>
    <t xml:space="preserve">      Net Income</t>
  </si>
  <si>
    <t xml:space="preserve">         Total Equity</t>
  </si>
  <si>
    <t xml:space="preserve">      Total LIABILITIES &amp; EQUITY</t>
  </si>
  <si>
    <t>EDAC.22.3001</t>
  </si>
  <si>
    <t>EDAC.22.4001</t>
  </si>
  <si>
    <t xml:space="preserve">Admin Expense </t>
  </si>
  <si>
    <t>EDAC.22.5001</t>
  </si>
  <si>
    <t xml:space="preserve">                     - Fortbend County </t>
  </si>
  <si>
    <t xml:space="preserve">EDAC.22.0105 </t>
  </si>
  <si>
    <t xml:space="preserve">   Bad Debt Expense - Write Off</t>
  </si>
  <si>
    <t xml:space="preserve">Total 2023 Expense </t>
  </si>
  <si>
    <t xml:space="preserve">RRR  RLF Loan </t>
  </si>
  <si>
    <t>AS OF 03/31/2023</t>
  </si>
  <si>
    <t xml:space="preserve">     - Personnel</t>
  </si>
  <si>
    <t xml:space="preserve">     - Indirect</t>
  </si>
  <si>
    <t xml:space="preserve">     - Other Contract Services</t>
  </si>
  <si>
    <t xml:space="preserve">     - Rent</t>
  </si>
  <si>
    <t xml:space="preserve">     - Legal Services</t>
  </si>
  <si>
    <t xml:space="preserve">    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</si>
</sst>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00"/>
      <name val="Tahoma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wrapText="1"/>
    </xf>
    <xf numFmtId="164" fontId="9" fillId="0" borderId="0" xfId="0" applyNumberFormat="1" applyFont="1" applyFill="1" applyAlignment="1">
      <alignment horizontal="right" vertical="top" wrapText="1"/>
    </xf>
    <xf numFmtId="43" fontId="0" fillId="0" borderId="0" xfId="0" applyNumberFormat="1"/>
    <xf numFmtId="0" fontId="9" fillId="0" borderId="0" xfId="0" applyFont="1" applyAlignment="1">
      <alignment horizontal="center" vertical="top" wrapText="1"/>
    </xf>
    <xf numFmtId="164" fontId="9" fillId="0" borderId="0" xfId="1" applyNumberFormat="1" applyFont="1" applyFill="1" applyBorder="1" applyAlignment="1">
      <alignment horizontal="right" vertical="top" wrapText="1"/>
    </xf>
    <xf numFmtId="164" fontId="8" fillId="0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10" fillId="0" borderId="0" xfId="0" applyFont="1" applyBorder="1"/>
    <xf numFmtId="164" fontId="9" fillId="0" borderId="2" xfId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64" fontId="11" fillId="0" borderId="0" xfId="1" applyNumberFormat="1" applyFont="1" applyFill="1" applyAlignment="1">
      <alignment vertical="center" wrapText="1"/>
    </xf>
    <xf numFmtId="164" fontId="11" fillId="0" borderId="2" xfId="1" applyNumberFormat="1" applyFont="1" applyFill="1" applyBorder="1" applyAlignment="1">
      <alignment vertical="center" wrapText="1"/>
    </xf>
    <xf numFmtId="164" fontId="8" fillId="0" borderId="0" xfId="1" applyNumberFormat="1" applyFont="1" applyFill="1" applyAlignment="1">
      <alignment horizontal="right" vertical="top" wrapText="1"/>
    </xf>
    <xf numFmtId="164" fontId="8" fillId="0" borderId="3" xfId="1" applyNumberFormat="1" applyFont="1" applyFill="1" applyBorder="1" applyAlignment="1">
      <alignment horizontal="right" vertical="top" wrapText="1"/>
    </xf>
    <xf numFmtId="0" fontId="0" fillId="0" borderId="4" xfId="0" applyBorder="1"/>
    <xf numFmtId="43" fontId="0" fillId="0" borderId="4" xfId="1" applyFont="1" applyBorder="1" applyAlignment="1">
      <alignment horizontal="center"/>
    </xf>
    <xf numFmtId="43" fontId="0" fillId="0" borderId="4" xfId="1" applyFont="1" applyBorder="1" applyAlignment="1"/>
    <xf numFmtId="43" fontId="0" fillId="0" borderId="0" xfId="1" applyFont="1" applyFill="1" applyBorder="1"/>
    <xf numFmtId="43" fontId="0" fillId="0" borderId="4" xfId="1" applyFont="1" applyBorder="1"/>
    <xf numFmtId="43" fontId="0" fillId="0" borderId="4" xfId="0" applyNumberForma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3" fontId="0" fillId="0" borderId="0" xfId="1" applyFont="1"/>
    <xf numFmtId="0" fontId="0" fillId="0" borderId="4" xfId="0" applyFont="1" applyBorder="1" applyAlignment="1"/>
    <xf numFmtId="0" fontId="10" fillId="0" borderId="4" xfId="0" applyFont="1" applyFill="1" applyBorder="1" applyAlignment="1">
      <alignment horizontal="center"/>
    </xf>
    <xf numFmtId="43" fontId="10" fillId="0" borderId="4" xfId="1" applyFont="1" applyBorder="1"/>
    <xf numFmtId="0" fontId="10" fillId="2" borderId="4" xfId="0" applyFont="1" applyFill="1" applyBorder="1" applyAlignment="1"/>
    <xf numFmtId="0" fontId="10" fillId="2" borderId="4" xfId="0" applyFont="1" applyFill="1" applyBorder="1" applyAlignment="1">
      <alignment horizontal="center"/>
    </xf>
    <xf numFmtId="43" fontId="10" fillId="2" borderId="4" xfId="0" applyNumberFormat="1" applyFont="1" applyFill="1" applyBorder="1" applyAlignment="1"/>
    <xf numFmtId="43" fontId="10" fillId="2" borderId="4" xfId="0" applyNumberFormat="1" applyFont="1" applyFill="1" applyBorder="1"/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top" wrapText="1"/>
    </xf>
    <xf numFmtId="164" fontId="8" fillId="0" borderId="0" xfId="0" applyNumberFormat="1" applyFont="1" applyFill="1" applyAlignment="1">
      <alignment horizontal="center" vertical="top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top" wrapText="1"/>
    </xf>
    <xf numFmtId="164" fontId="8" fillId="0" borderId="3" xfId="1" applyNumberFormat="1" applyFont="1" applyFill="1" applyBorder="1" applyAlignment="1">
      <alignment horizontal="center" vertical="top" wrapText="1"/>
    </xf>
    <xf numFmtId="164" fontId="0" fillId="0" borderId="0" xfId="0" applyNumberFormat="1" applyBorder="1"/>
    <xf numFmtId="0" fontId="5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2" fillId="0" borderId="0" xfId="0" applyFont="1" applyBorder="1"/>
    <xf numFmtId="0" fontId="1" fillId="0" borderId="0" xfId="0" applyFont="1" applyBorder="1"/>
    <xf numFmtId="43" fontId="0" fillId="0" borderId="0" xfId="1" applyFont="1" applyBorder="1"/>
    <xf numFmtId="43" fontId="0" fillId="0" borderId="0" xfId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43" fontId="9" fillId="0" borderId="2" xfId="1" applyNumberFormat="1" applyFont="1" applyFill="1" applyBorder="1" applyAlignment="1">
      <alignment horizontal="center" vertical="top" wrapText="1"/>
    </xf>
    <xf numFmtId="43" fontId="9" fillId="0" borderId="0" xfId="1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D5" sqref="D5:D6"/>
    </sheetView>
  </sheetViews>
  <sheetFormatPr defaultColWidth="19.5546875" defaultRowHeight="12.6" customHeight="1"/>
  <cols>
    <col min="1" max="1" width="25" customWidth="1"/>
    <col min="2" max="2" width="16.6640625" style="37" customWidth="1"/>
    <col min="9" max="9" width="16.109375" customWidth="1"/>
  </cols>
  <sheetData>
    <row r="1" spans="1:9" ht="12.6" customHeight="1">
      <c r="A1" s="61" t="s">
        <v>0</v>
      </c>
      <c r="B1" s="61"/>
    </row>
    <row r="2" spans="1:9" ht="12.6" customHeight="1">
      <c r="A2" s="61" t="s">
        <v>1</v>
      </c>
      <c r="B2" s="61"/>
    </row>
    <row r="3" spans="1:9" ht="12.6" customHeight="1">
      <c r="A3" s="61" t="s">
        <v>2</v>
      </c>
      <c r="B3" s="61"/>
    </row>
    <row r="4" spans="1:9" ht="12.6" customHeight="1">
      <c r="A4" s="61" t="s">
        <v>80</v>
      </c>
      <c r="B4" s="61"/>
      <c r="D4" s="29"/>
    </row>
    <row r="5" spans="1:9" ht="12.6" customHeight="1">
      <c r="A5" s="16"/>
      <c r="B5" s="38"/>
    </row>
    <row r="6" spans="1:9" ht="12.6" customHeight="1">
      <c r="A6" s="3" t="s">
        <v>3</v>
      </c>
      <c r="B6" s="39"/>
    </row>
    <row r="7" spans="1:9" ht="12.6" customHeight="1">
      <c r="A7" s="4" t="s">
        <v>4</v>
      </c>
      <c r="B7" s="39"/>
    </row>
    <row r="8" spans="1:9" ht="12.6" customHeight="1">
      <c r="A8" s="4" t="s">
        <v>5</v>
      </c>
      <c r="B8" s="39">
        <f>2539.46+3345.82+2480.81</f>
        <v>8366.09</v>
      </c>
    </row>
    <row r="9" spans="1:9" ht="12.6" customHeight="1">
      <c r="A9" s="4" t="s">
        <v>6</v>
      </c>
      <c r="B9" s="39">
        <f>61.75</f>
        <v>61.75</v>
      </c>
    </row>
    <row r="10" spans="1:9" ht="12.6" customHeight="1">
      <c r="A10" s="4" t="s">
        <v>7</v>
      </c>
      <c r="B10" s="39"/>
      <c r="C10" s="29"/>
      <c r="D10" s="7"/>
      <c r="E10" s="11"/>
    </row>
    <row r="11" spans="1:9" ht="12.6" customHeight="1">
      <c r="A11" s="4" t="s">
        <v>8</v>
      </c>
      <c r="B11" s="39">
        <v>0</v>
      </c>
      <c r="C11" s="29"/>
      <c r="D11" s="7"/>
      <c r="E11" s="11"/>
    </row>
    <row r="12" spans="1:9" ht="12.6" customHeight="1">
      <c r="A12" s="4" t="s">
        <v>9</v>
      </c>
      <c r="B12" s="39">
        <v>0</v>
      </c>
      <c r="C12" s="29"/>
      <c r="D12" s="7"/>
      <c r="E12" s="11"/>
    </row>
    <row r="13" spans="1:9" ht="12.6" customHeight="1">
      <c r="A13" s="4" t="s">
        <v>75</v>
      </c>
      <c r="B13" s="39">
        <v>0</v>
      </c>
      <c r="C13" s="29"/>
      <c r="D13" s="7"/>
      <c r="E13" s="11"/>
    </row>
    <row r="14" spans="1:9" ht="12.6" customHeight="1">
      <c r="A14" s="4" t="s">
        <v>10</v>
      </c>
      <c r="B14" s="42">
        <f>1185.44+1294.07+1270.91</f>
        <v>3750.42</v>
      </c>
    </row>
    <row r="15" spans="1:9" ht="12.6" customHeight="1">
      <c r="A15" s="3" t="s">
        <v>11</v>
      </c>
      <c r="B15" s="40">
        <f>SUM(B7:B14)</f>
        <v>12178.26</v>
      </c>
    </row>
    <row r="16" spans="1:9" ht="12.6" customHeight="1">
      <c r="A16" s="4"/>
      <c r="B16" s="39"/>
      <c r="D16" s="1"/>
      <c r="E16" s="1"/>
      <c r="F16" s="1"/>
      <c r="G16" s="1"/>
      <c r="H16" s="1"/>
      <c r="I16" s="1"/>
    </row>
    <row r="17" spans="1:9" ht="12.6" customHeight="1">
      <c r="A17" s="3" t="s">
        <v>12</v>
      </c>
      <c r="B17" s="39"/>
      <c r="D17" s="1"/>
      <c r="E17" s="1"/>
      <c r="H17" s="12"/>
      <c r="I17" s="12"/>
    </row>
    <row r="18" spans="1:9" ht="12.6" customHeight="1">
      <c r="A18" s="16" t="s">
        <v>13</v>
      </c>
      <c r="B18" s="41">
        <v>0</v>
      </c>
      <c r="D18" s="1"/>
      <c r="E18" s="1"/>
      <c r="F18" s="1"/>
      <c r="G18" s="12"/>
      <c r="H18" s="1"/>
      <c r="I18" s="1"/>
    </row>
    <row r="19" spans="1:9" ht="12.6" customHeight="1">
      <c r="A19" s="16" t="s">
        <v>77</v>
      </c>
      <c r="B19" s="41">
        <v>0</v>
      </c>
      <c r="D19" s="1"/>
      <c r="E19" s="1"/>
      <c r="F19" s="1"/>
      <c r="G19" s="12"/>
      <c r="H19" s="1"/>
      <c r="I19" s="1"/>
    </row>
    <row r="20" spans="1:9" ht="12.6" customHeight="1">
      <c r="A20" s="4" t="s">
        <v>14</v>
      </c>
      <c r="B20" s="41"/>
      <c r="D20" s="1"/>
      <c r="E20" s="1"/>
      <c r="F20" s="1"/>
      <c r="G20" s="12"/>
      <c r="H20" s="1"/>
      <c r="I20" s="1"/>
    </row>
    <row r="21" spans="1:9" ht="12.6" customHeight="1">
      <c r="A21" s="16" t="s">
        <v>81</v>
      </c>
      <c r="B21" s="41">
        <v>96548.4</v>
      </c>
      <c r="D21" s="1"/>
      <c r="E21" s="1"/>
      <c r="F21" s="1"/>
      <c r="G21" s="12"/>
      <c r="H21" s="1"/>
      <c r="I21" s="1"/>
    </row>
    <row r="22" spans="1:9" ht="12.6" customHeight="1">
      <c r="A22" s="16" t="s">
        <v>82</v>
      </c>
      <c r="B22" s="41">
        <v>11064.46</v>
      </c>
      <c r="D22" s="1"/>
      <c r="E22" s="1"/>
      <c r="F22" s="1"/>
      <c r="G22" s="12"/>
      <c r="H22" s="1"/>
      <c r="I22" s="1"/>
    </row>
    <row r="23" spans="1:9" ht="12.6" customHeight="1">
      <c r="A23" s="16" t="s">
        <v>83</v>
      </c>
      <c r="B23" s="41">
        <v>4500</v>
      </c>
      <c r="D23" s="1"/>
      <c r="E23" s="1"/>
      <c r="F23" s="1"/>
      <c r="G23" s="12"/>
      <c r="H23" s="1"/>
      <c r="I23" s="1"/>
    </row>
    <row r="24" spans="1:9" ht="12.6" customHeight="1">
      <c r="A24" s="16" t="s">
        <v>84</v>
      </c>
      <c r="B24" s="41">
        <v>6603.37</v>
      </c>
      <c r="D24" s="1"/>
      <c r="E24" s="1"/>
      <c r="F24" s="1"/>
      <c r="G24" s="12"/>
      <c r="H24" s="1"/>
      <c r="I24" s="1"/>
    </row>
    <row r="25" spans="1:9" ht="12.6" customHeight="1">
      <c r="A25" s="16" t="s">
        <v>86</v>
      </c>
      <c r="B25" s="41">
        <v>20771.419999999998</v>
      </c>
      <c r="D25" s="1"/>
      <c r="E25" s="1"/>
      <c r="F25" s="1"/>
      <c r="G25" s="12"/>
      <c r="H25" s="1"/>
      <c r="I25" s="1"/>
    </row>
    <row r="26" spans="1:9" ht="12.6" customHeight="1">
      <c r="A26" s="16" t="s">
        <v>85</v>
      </c>
      <c r="B26" s="53">
        <v>419.84</v>
      </c>
      <c r="C26" s="29"/>
      <c r="D26" s="1"/>
      <c r="E26" s="1"/>
      <c r="F26" s="1"/>
      <c r="G26" s="12"/>
      <c r="H26" s="1"/>
      <c r="I26" s="1"/>
    </row>
    <row r="27" spans="1:9" ht="12.6" customHeight="1">
      <c r="A27" s="4"/>
      <c r="B27" s="54"/>
      <c r="C27" s="29"/>
      <c r="D27" s="1"/>
      <c r="E27" s="1"/>
      <c r="F27" s="1"/>
      <c r="G27" s="12"/>
      <c r="H27" s="1"/>
      <c r="I27" s="1"/>
    </row>
    <row r="28" spans="1:9" ht="12.6" customHeight="1">
      <c r="A28" s="4"/>
      <c r="B28" s="54"/>
      <c r="C28" s="29"/>
      <c r="D28" s="1"/>
      <c r="E28" s="1"/>
      <c r="F28" s="1"/>
      <c r="G28" s="12"/>
      <c r="H28" s="1"/>
      <c r="I28" s="1"/>
    </row>
    <row r="29" spans="1:9" ht="12.6" customHeight="1">
      <c r="A29" s="3" t="s">
        <v>15</v>
      </c>
      <c r="B29" s="40">
        <f>SUM(B18:B26)</f>
        <v>139907.48999999996</v>
      </c>
      <c r="D29" s="1"/>
      <c r="E29" s="1"/>
      <c r="F29" s="1"/>
      <c r="G29" s="12"/>
      <c r="H29" s="1"/>
      <c r="I29" s="1"/>
    </row>
    <row r="30" spans="1:9" ht="12.6" customHeight="1">
      <c r="A30" s="4"/>
      <c r="B30" s="39"/>
      <c r="D30" s="1"/>
      <c r="E30" s="1"/>
      <c r="F30" s="1"/>
      <c r="G30" s="12"/>
      <c r="H30" s="1"/>
      <c r="I30" s="1"/>
    </row>
    <row r="31" spans="1:9" ht="12.6" customHeight="1">
      <c r="A31" s="3" t="s">
        <v>16</v>
      </c>
      <c r="B31" s="43">
        <f>B15-B29</f>
        <v>-127729.22999999997</v>
      </c>
      <c r="D31" s="1"/>
      <c r="E31" s="1"/>
      <c r="F31" s="1"/>
      <c r="G31" s="1"/>
      <c r="H31" s="1"/>
      <c r="I31" s="1"/>
    </row>
    <row r="32" spans="1:9" ht="12.6" customHeight="1">
      <c r="D32" s="1"/>
      <c r="E32" s="1"/>
      <c r="F32" s="1"/>
      <c r="G32" s="1"/>
      <c r="H32" s="1"/>
      <c r="I32" s="1"/>
    </row>
    <row r="33" spans="4:9" ht="12.6" customHeight="1">
      <c r="D33" s="1"/>
      <c r="E33" s="1"/>
      <c r="F33" s="1"/>
      <c r="G33" s="1"/>
      <c r="H33" s="1"/>
      <c r="I33" s="1"/>
    </row>
    <row r="34" spans="4:9" ht="12.6" customHeight="1">
      <c r="D34" s="1"/>
      <c r="E34" s="1"/>
      <c r="F34" s="1"/>
      <c r="G34" s="1"/>
      <c r="H34" s="1"/>
      <c r="I34" s="1"/>
    </row>
    <row r="35" spans="4:9" ht="12.6" customHeight="1">
      <c r="D35" s="1"/>
      <c r="E35" s="1"/>
      <c r="F35" s="1"/>
      <c r="G35" s="1"/>
      <c r="H35" s="1"/>
      <c r="I35" s="1"/>
    </row>
    <row r="36" spans="4:9" ht="12.6" customHeight="1">
      <c r="D36" s="1"/>
      <c r="E36" s="1"/>
      <c r="F36" s="44"/>
      <c r="G36" s="1"/>
      <c r="H36" s="1"/>
      <c r="I36" s="1"/>
    </row>
    <row r="37" spans="4:9" ht="12.6" customHeight="1">
      <c r="D37" s="1"/>
      <c r="E37" s="1"/>
      <c r="F37" s="1"/>
      <c r="G37" s="1"/>
      <c r="H37" s="1"/>
      <c r="I37" s="1"/>
    </row>
    <row r="38" spans="4:9" ht="12.6" customHeight="1">
      <c r="D38" s="1"/>
      <c r="E38" s="1"/>
      <c r="F38" s="1"/>
      <c r="G38" s="1"/>
      <c r="H38" s="1"/>
      <c r="I38" s="1"/>
    </row>
    <row r="39" spans="4:9" ht="12.6" customHeight="1">
      <c r="D39" s="1"/>
      <c r="E39" s="1"/>
      <c r="F39" s="1"/>
      <c r="G39" s="1"/>
      <c r="H39" s="1"/>
      <c r="I39" s="1"/>
    </row>
    <row r="40" spans="4:9" ht="12.6" customHeight="1">
      <c r="D40" s="1"/>
      <c r="E40" s="1"/>
      <c r="F40" s="1"/>
      <c r="G40" s="1"/>
      <c r="H40" s="1"/>
      <c r="I40" s="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34" workbookViewId="0">
      <selection activeCell="C54" sqref="C54"/>
    </sheetView>
  </sheetViews>
  <sheetFormatPr defaultColWidth="9" defaultRowHeight="14.4"/>
  <cols>
    <col min="1" max="1" width="15.109375" customWidth="1"/>
    <col min="2" max="2" width="17.44140625" customWidth="1"/>
    <col min="3" max="3" width="15" customWidth="1"/>
    <col min="4" max="4" width="19.5546875" customWidth="1"/>
    <col min="5" max="6" width="11.5546875" customWidth="1"/>
    <col min="7" max="7" width="23.33203125" customWidth="1"/>
    <col min="8" max="8" width="13.33203125" style="29" customWidth="1"/>
    <col min="10" max="10" width="10.5546875" customWidth="1"/>
  </cols>
  <sheetData>
    <row r="1" spans="1:8" hidden="1">
      <c r="A1" s="22" t="s">
        <v>17</v>
      </c>
      <c r="B1" s="22" t="s">
        <v>18</v>
      </c>
      <c r="C1" s="22" t="s">
        <v>19</v>
      </c>
      <c r="D1" s="22" t="s">
        <v>20</v>
      </c>
      <c r="G1" s="30" t="s">
        <v>21</v>
      </c>
      <c r="H1" s="25" t="s">
        <v>22</v>
      </c>
    </row>
    <row r="2" spans="1:8" hidden="1">
      <c r="A2" s="22" t="s">
        <v>23</v>
      </c>
      <c r="B2" s="22">
        <v>234050</v>
      </c>
      <c r="C2" s="22">
        <v>950</v>
      </c>
      <c r="D2" s="22">
        <f>B2+C2</f>
        <v>235000</v>
      </c>
      <c r="G2" s="30" t="s">
        <v>24</v>
      </c>
      <c r="H2" s="25">
        <f>750*46</f>
        <v>34500</v>
      </c>
    </row>
    <row r="3" spans="1:8" hidden="1">
      <c r="A3" s="22" t="s">
        <v>25</v>
      </c>
      <c r="B3" s="22">
        <v>199050</v>
      </c>
      <c r="C3" s="22">
        <v>950</v>
      </c>
      <c r="D3" s="22">
        <f>B3+C3</f>
        <v>200000</v>
      </c>
      <c r="G3" s="23" t="s">
        <v>18</v>
      </c>
      <c r="H3" s="25">
        <f>1617250+750</f>
        <v>1618000</v>
      </c>
    </row>
    <row r="4" spans="1:8" hidden="1">
      <c r="A4" s="22" t="s">
        <v>26</v>
      </c>
      <c r="B4" s="22">
        <v>24250</v>
      </c>
      <c r="C4" s="22">
        <v>750</v>
      </c>
      <c r="D4" s="22">
        <f>B4+C4</f>
        <v>25000</v>
      </c>
      <c r="G4" s="23" t="s">
        <v>20</v>
      </c>
      <c r="H4" s="25">
        <f>SUM(H2:H3)</f>
        <v>1652500</v>
      </c>
    </row>
    <row r="5" spans="1:8" hidden="1"/>
    <row r="6" spans="1:8" hidden="1"/>
    <row r="7" spans="1:8" hidden="1"/>
    <row r="8" spans="1:8" hidden="1"/>
    <row r="9" spans="1:8" hidden="1">
      <c r="A9" s="27" t="s">
        <v>27</v>
      </c>
      <c r="B9" s="21" t="s">
        <v>28</v>
      </c>
      <c r="C9" s="21" t="s">
        <v>29</v>
      </c>
      <c r="D9" s="21" t="s">
        <v>30</v>
      </c>
    </row>
    <row r="10" spans="1:8" hidden="1">
      <c r="A10" s="21" t="s">
        <v>31</v>
      </c>
      <c r="B10" s="25">
        <v>527492.82999999996</v>
      </c>
      <c r="C10" s="22">
        <f>D2+D3+D4</f>
        <v>460000</v>
      </c>
      <c r="D10" s="26">
        <f>B10-C10</f>
        <v>67492.829999999958</v>
      </c>
    </row>
    <row r="11" spans="1:8" hidden="1">
      <c r="A11" s="21" t="s">
        <v>32</v>
      </c>
      <c r="B11" s="25">
        <v>3325.1</v>
      </c>
      <c r="C11" s="22">
        <v>0</v>
      </c>
      <c r="D11" s="26">
        <f>B11-C11</f>
        <v>3325.1</v>
      </c>
    </row>
    <row r="12" spans="1:8" hidden="1">
      <c r="A12" s="21" t="s">
        <v>33</v>
      </c>
      <c r="B12" s="25">
        <v>1724668.17</v>
      </c>
      <c r="C12" s="22">
        <f>1617250+35250</f>
        <v>1652500</v>
      </c>
      <c r="D12" s="26">
        <f>B12-C12</f>
        <v>72168.169999999925</v>
      </c>
    </row>
    <row r="13" spans="1:8" hidden="1">
      <c r="A13" s="21" t="s">
        <v>34</v>
      </c>
      <c r="B13" s="25">
        <v>245926.23</v>
      </c>
      <c r="C13" s="22">
        <v>0</v>
      </c>
      <c r="D13" s="26">
        <f>B13-C13</f>
        <v>245926.23</v>
      </c>
    </row>
    <row r="14" spans="1:8" hidden="1">
      <c r="A14" s="21" t="s">
        <v>35</v>
      </c>
      <c r="B14" s="25">
        <v>79375.56</v>
      </c>
      <c r="C14" s="22">
        <v>0</v>
      </c>
      <c r="D14" s="26">
        <f>B14-C14</f>
        <v>79375.56</v>
      </c>
    </row>
    <row r="15" spans="1:8" hidden="1">
      <c r="A15" s="28" t="s">
        <v>36</v>
      </c>
      <c r="B15" s="26">
        <f>SUM(B10:B14)</f>
        <v>2580787.8899999997</v>
      </c>
      <c r="C15" s="26">
        <f>SUM(C10:C14)</f>
        <v>2112500</v>
      </c>
      <c r="D15" s="26">
        <f>SUM(D10:D14)</f>
        <v>468287.8899999999</v>
      </c>
      <c r="H15"/>
    </row>
    <row r="16" spans="1:8" hidden="1">
      <c r="A16" s="55" t="s">
        <v>37</v>
      </c>
      <c r="B16" s="55"/>
      <c r="C16" s="55"/>
      <c r="D16" s="26">
        <v>466123.6</v>
      </c>
      <c r="H16"/>
    </row>
    <row r="17" spans="1:10" hidden="1">
      <c r="A17" s="55" t="s">
        <v>38</v>
      </c>
      <c r="B17" s="55"/>
      <c r="C17" s="55"/>
      <c r="D17" s="26">
        <f>D15-D16</f>
        <v>2164.2899999999208</v>
      </c>
      <c r="H17"/>
    </row>
    <row r="18" spans="1:10" hidden="1">
      <c r="D18" s="7"/>
      <c r="H18"/>
    </row>
    <row r="20" spans="1:10">
      <c r="D20" s="7"/>
    </row>
    <row r="23" spans="1:10">
      <c r="A23" s="27" t="s">
        <v>27</v>
      </c>
      <c r="B23" s="27" t="s">
        <v>39</v>
      </c>
      <c r="C23" s="27" t="s">
        <v>40</v>
      </c>
      <c r="D23" s="31" t="s">
        <v>41</v>
      </c>
      <c r="E23" s="31" t="s">
        <v>42</v>
      </c>
      <c r="G23" s="31" t="s">
        <v>43</v>
      </c>
      <c r="H23" s="25">
        <v>122408.55</v>
      </c>
    </row>
    <row r="24" spans="1:10">
      <c r="A24" s="21" t="s">
        <v>31</v>
      </c>
      <c r="B24" s="25">
        <v>5195.6099999999997</v>
      </c>
      <c r="C24" s="25">
        <v>53700.92</v>
      </c>
      <c r="D24" s="25">
        <v>106923.39</v>
      </c>
      <c r="E24" s="26">
        <f>B24+C24+D24</f>
        <v>165819.91999999998</v>
      </c>
      <c r="G24" s="31" t="s">
        <v>44</v>
      </c>
      <c r="H24" s="25">
        <v>24889.58</v>
      </c>
    </row>
    <row r="25" spans="1:10">
      <c r="A25" s="21" t="s">
        <v>33</v>
      </c>
      <c r="B25" s="25">
        <v>6501.67</v>
      </c>
      <c r="C25" s="25">
        <v>30471.42</v>
      </c>
      <c r="D25" s="25">
        <v>24712.66</v>
      </c>
      <c r="E25" s="26">
        <f>B25+C25+D25</f>
        <v>61685.75</v>
      </c>
      <c r="G25" s="31" t="s">
        <v>45</v>
      </c>
      <c r="H25" s="25">
        <f>H23-H24</f>
        <v>97518.97</v>
      </c>
      <c r="J25" s="7"/>
    </row>
    <row r="26" spans="1:10">
      <c r="A26" s="21" t="s">
        <v>34</v>
      </c>
      <c r="B26" s="25">
        <v>6862.96</v>
      </c>
      <c r="C26" s="25">
        <v>5573.5</v>
      </c>
      <c r="D26" s="25">
        <v>7326.21</v>
      </c>
      <c r="E26" s="26">
        <f>B26+C26+D26</f>
        <v>19762.669999999998</v>
      </c>
    </row>
    <row r="27" spans="1:10">
      <c r="A27" s="21" t="s">
        <v>35</v>
      </c>
      <c r="B27" s="25">
        <v>6171.86</v>
      </c>
      <c r="C27" s="25">
        <v>7930.61</v>
      </c>
      <c r="D27" s="25">
        <v>7829</v>
      </c>
      <c r="E27" s="26">
        <f>B27+C27+D27</f>
        <v>21931.47</v>
      </c>
      <c r="G27" s="31" t="s">
        <v>46</v>
      </c>
      <c r="H27" s="25">
        <v>52000</v>
      </c>
    </row>
    <row r="28" spans="1:10">
      <c r="A28" s="28" t="s">
        <v>36</v>
      </c>
      <c r="B28" s="32">
        <f>SUM(B24:B27)</f>
        <v>24732.1</v>
      </c>
      <c r="C28" s="32">
        <f>SUM(C24:C27)</f>
        <v>97676.45</v>
      </c>
      <c r="D28" s="32">
        <f>SUM(D24:D27)</f>
        <v>146791.25999999998</v>
      </c>
      <c r="E28" s="26">
        <f>B28+C28+D28</f>
        <v>269199.80999999994</v>
      </c>
      <c r="G28" s="31" t="s">
        <v>47</v>
      </c>
      <c r="H28" s="25">
        <v>950</v>
      </c>
    </row>
    <row r="29" spans="1:10">
      <c r="G29" s="21"/>
      <c r="H29" s="25">
        <f>H27+H28</f>
        <v>52950</v>
      </c>
    </row>
    <row r="30" spans="1:10">
      <c r="B30" s="24"/>
    </row>
    <row r="33" spans="1:7">
      <c r="A33" s="27" t="s">
        <v>27</v>
      </c>
      <c r="B33" s="27" t="s">
        <v>48</v>
      </c>
      <c r="C33" s="27" t="s">
        <v>49</v>
      </c>
      <c r="D33" s="27" t="s">
        <v>73</v>
      </c>
    </row>
    <row r="34" spans="1:7">
      <c r="A34" s="21" t="s">
        <v>31</v>
      </c>
      <c r="B34" s="25">
        <v>228491.33</v>
      </c>
      <c r="C34" s="22">
        <v>150000</v>
      </c>
      <c r="D34" s="26">
        <f t="shared" ref="D34:D41" si="0">B34-C34</f>
        <v>78491.329999999987</v>
      </c>
    </row>
    <row r="35" spans="1:7">
      <c r="A35" s="21" t="s">
        <v>33</v>
      </c>
      <c r="B35" s="25">
        <v>121125.95</v>
      </c>
      <c r="C35" s="22">
        <v>50000</v>
      </c>
      <c r="D35" s="26">
        <f t="shared" si="0"/>
        <v>71125.95</v>
      </c>
      <c r="G35" s="7"/>
    </row>
    <row r="36" spans="1:7">
      <c r="A36" s="21" t="s">
        <v>34</v>
      </c>
      <c r="B36" s="25">
        <v>54804.14</v>
      </c>
      <c r="C36" s="22">
        <v>0</v>
      </c>
      <c r="D36" s="26">
        <f t="shared" si="0"/>
        <v>54804.14</v>
      </c>
    </row>
    <row r="37" spans="1:7">
      <c r="A37" s="21" t="s">
        <v>35</v>
      </c>
      <c r="B37" s="25">
        <v>86147.05</v>
      </c>
      <c r="C37" s="22">
        <v>0</v>
      </c>
      <c r="D37" s="26">
        <f t="shared" si="0"/>
        <v>86147.05</v>
      </c>
    </row>
    <row r="38" spans="1:7">
      <c r="A38" s="47" t="s">
        <v>76</v>
      </c>
      <c r="B38" s="25">
        <v>7000.66</v>
      </c>
      <c r="C38" s="22">
        <v>0</v>
      </c>
      <c r="D38" s="26">
        <f t="shared" si="0"/>
        <v>7000.66</v>
      </c>
    </row>
    <row r="39" spans="1:7">
      <c r="A39" s="45" t="s">
        <v>71</v>
      </c>
      <c r="B39" s="25">
        <v>374912.67</v>
      </c>
      <c r="C39" s="22">
        <v>0</v>
      </c>
      <c r="D39" s="26">
        <f t="shared" si="0"/>
        <v>374912.67</v>
      </c>
    </row>
    <row r="40" spans="1:7">
      <c r="A40" s="45" t="s">
        <v>72</v>
      </c>
      <c r="B40" s="25">
        <v>9871.65</v>
      </c>
      <c r="C40" s="22">
        <v>0</v>
      </c>
      <c r="D40" s="26">
        <f t="shared" si="0"/>
        <v>9871.65</v>
      </c>
    </row>
    <row r="41" spans="1:7">
      <c r="A41" s="46" t="s">
        <v>74</v>
      </c>
      <c r="B41" s="25">
        <v>66366.399999999994</v>
      </c>
      <c r="C41" s="22">
        <v>0</v>
      </c>
      <c r="D41" s="26">
        <f t="shared" si="0"/>
        <v>66366.399999999994</v>
      </c>
    </row>
    <row r="42" spans="1:7">
      <c r="A42" s="28" t="s">
        <v>36</v>
      </c>
      <c r="B42" s="26">
        <f>SUM(B34:B41)</f>
        <v>948719.85</v>
      </c>
      <c r="C42" s="26">
        <f>SUM(C34:C41)</f>
        <v>200000</v>
      </c>
      <c r="D42" s="26">
        <f>SUM(D34:D41)</f>
        <v>748719.85</v>
      </c>
    </row>
    <row r="43" spans="1:7">
      <c r="A43" s="56" t="s">
        <v>50</v>
      </c>
      <c r="B43" s="57"/>
      <c r="C43" s="26">
        <v>200000</v>
      </c>
      <c r="D43" s="26">
        <v>483722.01</v>
      </c>
    </row>
    <row r="44" spans="1:7">
      <c r="A44" s="33" t="s">
        <v>38</v>
      </c>
      <c r="B44" s="34"/>
      <c r="C44" s="35">
        <f>C42-C43</f>
        <v>0</v>
      </c>
      <c r="D44" s="36">
        <f>D42-D43</f>
        <v>264997.83999999997</v>
      </c>
      <c r="F44" s="7"/>
    </row>
    <row r="49" spans="1:4">
      <c r="A49" s="27" t="s">
        <v>27</v>
      </c>
      <c r="B49" s="27" t="s">
        <v>78</v>
      </c>
      <c r="C49" s="27" t="s">
        <v>49</v>
      </c>
      <c r="D49" s="27" t="s">
        <v>73</v>
      </c>
    </row>
    <row r="50" spans="1:4">
      <c r="A50" s="21" t="s">
        <v>31</v>
      </c>
      <c r="B50" s="25">
        <v>8925.23</v>
      </c>
      <c r="C50" s="22">
        <v>0</v>
      </c>
      <c r="D50" s="26">
        <f t="shared" ref="D50:D56" si="1">B50-C50</f>
        <v>8925.23</v>
      </c>
    </row>
    <row r="51" spans="1:4">
      <c r="A51" s="21" t="s">
        <v>33</v>
      </c>
      <c r="B51" s="25">
        <v>5894.95</v>
      </c>
      <c r="C51" s="22">
        <v>0</v>
      </c>
      <c r="D51" s="26">
        <f t="shared" si="1"/>
        <v>5894.95</v>
      </c>
    </row>
    <row r="52" spans="1:4">
      <c r="A52" s="21" t="s">
        <v>35</v>
      </c>
      <c r="B52" s="25">
        <v>25030.14</v>
      </c>
      <c r="C52" s="22">
        <v>0</v>
      </c>
      <c r="D52" s="26">
        <f t="shared" si="1"/>
        <v>25030.14</v>
      </c>
    </row>
    <row r="53" spans="1:4">
      <c r="A53" s="47" t="s">
        <v>76</v>
      </c>
      <c r="B53" s="25">
        <v>23579.61</v>
      </c>
      <c r="C53" s="22">
        <v>0</v>
      </c>
      <c r="D53" s="26">
        <f t="shared" si="1"/>
        <v>23579.61</v>
      </c>
    </row>
    <row r="54" spans="1:4">
      <c r="A54" s="45" t="s">
        <v>71</v>
      </c>
      <c r="B54" s="25">
        <v>166549.75</v>
      </c>
      <c r="C54" s="22">
        <f>50000+50000+20000+20000</f>
        <v>140000</v>
      </c>
      <c r="D54" s="26">
        <f t="shared" si="1"/>
        <v>26549.75</v>
      </c>
    </row>
    <row r="55" spans="1:4">
      <c r="A55" s="45" t="s">
        <v>72</v>
      </c>
      <c r="B55" s="25">
        <v>3323.49</v>
      </c>
      <c r="C55" s="22">
        <v>0</v>
      </c>
      <c r="D55" s="26">
        <f t="shared" si="1"/>
        <v>3323.49</v>
      </c>
    </row>
    <row r="56" spans="1:4">
      <c r="A56" s="46" t="s">
        <v>74</v>
      </c>
      <c r="B56" s="25">
        <v>46604.32</v>
      </c>
      <c r="C56" s="22">
        <v>0</v>
      </c>
      <c r="D56" s="26">
        <f t="shared" si="1"/>
        <v>46604.32</v>
      </c>
    </row>
    <row r="57" spans="1:4">
      <c r="A57" s="52" t="s">
        <v>36</v>
      </c>
      <c r="B57" s="26">
        <f>SUM(B50:B56)</f>
        <v>279907.49</v>
      </c>
      <c r="C57" s="26">
        <f>SUM(C50:C56)</f>
        <v>140000</v>
      </c>
      <c r="D57" s="26">
        <f>SUM(D50:D56)</f>
        <v>139907.49</v>
      </c>
    </row>
    <row r="58" spans="1:4">
      <c r="A58" s="56" t="s">
        <v>50</v>
      </c>
      <c r="B58" s="57"/>
      <c r="C58" s="26">
        <v>50000</v>
      </c>
      <c r="D58" s="26">
        <v>125295.45</v>
      </c>
    </row>
    <row r="59" spans="1:4">
      <c r="A59" s="58" t="s">
        <v>38</v>
      </c>
      <c r="B59" s="59"/>
      <c r="C59" s="35">
        <f>C57-C58</f>
        <v>90000</v>
      </c>
      <c r="D59" s="36">
        <f>D57-D58</f>
        <v>14612.039999999994</v>
      </c>
    </row>
  </sheetData>
  <mergeCells count="5">
    <mergeCell ref="A16:C16"/>
    <mergeCell ref="A17:C17"/>
    <mergeCell ref="A43:B43"/>
    <mergeCell ref="A58:B58"/>
    <mergeCell ref="A59:B59"/>
  </mergeCells>
  <pageMargins left="0.7" right="0.7" top="0.75" bottom="0.75" header="0.3" footer="0.3"/>
  <pageSetup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workbookViewId="0">
      <selection activeCell="C5" sqref="C5"/>
    </sheetView>
  </sheetViews>
  <sheetFormatPr defaultColWidth="9" defaultRowHeight="11.4" customHeight="1"/>
  <cols>
    <col min="1" max="1" width="25" customWidth="1"/>
    <col min="2" max="2" width="15.33203125" customWidth="1"/>
    <col min="3" max="3" width="13.33203125" customWidth="1"/>
    <col min="4" max="4" width="36.5546875" customWidth="1"/>
    <col min="5" max="5" width="15.109375" customWidth="1"/>
    <col min="6" max="6" width="15.44140625" customWidth="1"/>
    <col min="7" max="7" width="16.109375" customWidth="1"/>
    <col min="9" max="9" width="10" customWidth="1"/>
  </cols>
  <sheetData>
    <row r="1" spans="1:7" ht="11.4" customHeight="1">
      <c r="A1" s="61" t="s">
        <v>0</v>
      </c>
      <c r="B1" s="61"/>
    </row>
    <row r="2" spans="1:7" ht="11.4" customHeight="1">
      <c r="A2" s="61" t="s">
        <v>1</v>
      </c>
      <c r="B2" s="61"/>
    </row>
    <row r="3" spans="1:7" ht="11.4" customHeight="1">
      <c r="A3" s="61" t="s">
        <v>51</v>
      </c>
      <c r="B3" s="61"/>
      <c r="E3" s="1"/>
      <c r="F3" s="1"/>
      <c r="G3" s="1"/>
    </row>
    <row r="4" spans="1:7" ht="11.4" customHeight="1">
      <c r="A4" s="61" t="s">
        <v>80</v>
      </c>
      <c r="B4" s="61"/>
      <c r="E4" s="1"/>
      <c r="F4" s="1"/>
      <c r="G4" s="1"/>
    </row>
    <row r="5" spans="1:7" ht="11.4" customHeight="1">
      <c r="A5" s="2"/>
      <c r="B5" s="2"/>
      <c r="E5" s="1"/>
      <c r="F5" s="1"/>
      <c r="G5" s="1"/>
    </row>
    <row r="6" spans="1:7" ht="11.4" customHeight="1">
      <c r="A6" s="3" t="s">
        <v>52</v>
      </c>
      <c r="B6" s="3"/>
      <c r="E6" s="1"/>
      <c r="F6" s="1"/>
      <c r="G6" s="1"/>
    </row>
    <row r="7" spans="1:7" ht="11.4" customHeight="1">
      <c r="A7" s="4" t="s">
        <v>53</v>
      </c>
      <c r="B7" s="5">
        <f>1259401.81+12980.16+41840.07+37869.13-266726.53</f>
        <v>1085364.6399999999</v>
      </c>
      <c r="E7" s="1"/>
      <c r="F7" s="1"/>
      <c r="G7" s="1"/>
    </row>
    <row r="8" spans="1:7" ht="11.4" customHeight="1">
      <c r="A8" s="4" t="s">
        <v>54</v>
      </c>
      <c r="B8" s="5">
        <f>39071.16-6580.52-24803.5</f>
        <v>7687.1400000000031</v>
      </c>
      <c r="C8" s="7"/>
      <c r="E8" s="1"/>
      <c r="F8" s="50"/>
      <c r="G8" s="49"/>
    </row>
    <row r="9" spans="1:7" ht="11.4" customHeight="1">
      <c r="A9" s="4" t="s">
        <v>55</v>
      </c>
      <c r="B9" s="6"/>
      <c r="C9" s="7"/>
      <c r="F9" s="51"/>
      <c r="G9" s="49"/>
    </row>
    <row r="10" spans="1:7" ht="11.4" customHeight="1">
      <c r="A10" s="8" t="s">
        <v>56</v>
      </c>
      <c r="B10" s="9">
        <f>1130728.43-8924.32-29844.12-8982.96</f>
        <v>1082977.0299999998</v>
      </c>
      <c r="C10" s="7"/>
      <c r="E10" s="1"/>
      <c r="F10" s="50"/>
      <c r="G10" s="49"/>
    </row>
    <row r="11" spans="1:7" ht="11.4" customHeight="1">
      <c r="A11" s="8" t="s">
        <v>57</v>
      </c>
      <c r="B11" s="9">
        <f>1168119.44-330.94-330.94-382.85-330.95</f>
        <v>1166743.76</v>
      </c>
      <c r="C11" s="7"/>
      <c r="E11" s="1"/>
      <c r="F11" s="50"/>
      <c r="G11" s="1"/>
    </row>
    <row r="12" spans="1:7" ht="11.4" customHeight="1">
      <c r="A12" s="8" t="s">
        <v>79</v>
      </c>
      <c r="B12" s="9">
        <f>50000+90000</f>
        <v>140000</v>
      </c>
      <c r="C12" s="7"/>
      <c r="E12" s="1"/>
      <c r="F12" s="50"/>
      <c r="G12" s="1"/>
    </row>
    <row r="13" spans="1:7" ht="11.4" customHeight="1">
      <c r="A13" s="3" t="s">
        <v>58</v>
      </c>
      <c r="B13" s="10">
        <f>SUM(B7:B12)</f>
        <v>3482772.5699999994</v>
      </c>
      <c r="E13" s="1"/>
      <c r="F13" s="29"/>
      <c r="G13" s="49"/>
    </row>
    <row r="14" spans="1:7" ht="11.4" customHeight="1">
      <c r="A14" s="4"/>
      <c r="B14" s="5"/>
      <c r="D14" s="11"/>
      <c r="E14" s="1"/>
      <c r="F14" s="12"/>
      <c r="G14" s="12"/>
    </row>
    <row r="15" spans="1:7" ht="11.4" customHeight="1">
      <c r="A15" s="3" t="s">
        <v>59</v>
      </c>
      <c r="B15" s="5"/>
      <c r="E15" s="12"/>
      <c r="F15" s="1"/>
      <c r="G15" s="48"/>
    </row>
    <row r="16" spans="1:7" ht="11.4" customHeight="1">
      <c r="A16" s="4" t="s">
        <v>60</v>
      </c>
      <c r="B16" s="5"/>
      <c r="E16" s="12"/>
      <c r="F16" s="1"/>
      <c r="G16" s="48"/>
    </row>
    <row r="17" spans="1:7" ht="11.4" hidden="1" customHeight="1">
      <c r="A17" s="4" t="s">
        <v>61</v>
      </c>
      <c r="B17" s="9">
        <f>73050-28000-45050</f>
        <v>0</v>
      </c>
      <c r="C17" s="7"/>
      <c r="E17" s="12"/>
      <c r="F17" s="1"/>
      <c r="G17" s="1"/>
    </row>
    <row r="18" spans="1:7" ht="11.4" customHeight="1">
      <c r="A18" s="4" t="s">
        <v>62</v>
      </c>
      <c r="B18" s="13">
        <f>305824.66+43347.42+81948.03+50000+14612.04-266726.53+90000</f>
        <v>319005.61999999994</v>
      </c>
      <c r="C18" s="7"/>
      <c r="E18" s="12"/>
      <c r="F18" s="1"/>
      <c r="G18" s="1"/>
    </row>
    <row r="19" spans="1:7" ht="11.4" customHeight="1">
      <c r="A19" s="14" t="s">
        <v>63</v>
      </c>
      <c r="B19" s="15">
        <f>SUM(B17:B18)</f>
        <v>319005.61999999994</v>
      </c>
      <c r="E19" s="12"/>
      <c r="F19" s="1"/>
      <c r="G19" s="1"/>
    </row>
    <row r="20" spans="1:7" ht="11.4" customHeight="1">
      <c r="A20" s="16"/>
      <c r="B20" s="17"/>
    </row>
    <row r="21" spans="1:7" ht="11.4" customHeight="1">
      <c r="A21" s="3" t="s">
        <v>64</v>
      </c>
      <c r="B21" s="5"/>
    </row>
    <row r="22" spans="1:7" ht="11.4" customHeight="1">
      <c r="A22" s="4" t="s">
        <v>65</v>
      </c>
      <c r="B22" s="5">
        <f>1599577.77+39944.5+8962.61+1519384.28+123627.02</f>
        <v>3291496.18</v>
      </c>
    </row>
    <row r="23" spans="1:7" ht="11.4" customHeight="1">
      <c r="A23" s="4" t="s">
        <v>66</v>
      </c>
      <c r="B23" s="5">
        <v>0</v>
      </c>
    </row>
    <row r="24" spans="1:7" ht="11.4" customHeight="1">
      <c r="A24" s="4" t="s">
        <v>67</v>
      </c>
      <c r="B24" s="13">
        <v>0</v>
      </c>
    </row>
    <row r="25" spans="1:7" ht="11.4" customHeight="1">
      <c r="A25" s="16"/>
      <c r="B25" s="17">
        <f>SUM(B22:B24)</f>
        <v>3291496.18</v>
      </c>
      <c r="D25" s="11"/>
    </row>
    <row r="26" spans="1:7" ht="11.4" customHeight="1">
      <c r="A26" s="4" t="s">
        <v>68</v>
      </c>
      <c r="B26" s="18">
        <f>'03.31.23 INCOME STMT'!B31</f>
        <v>-127729.22999999997</v>
      </c>
    </row>
    <row r="27" spans="1:7" ht="11.4" customHeight="1">
      <c r="A27" s="3" t="s">
        <v>69</v>
      </c>
      <c r="B27" s="19">
        <f>B25+B26</f>
        <v>3163766.95</v>
      </c>
    </row>
    <row r="28" spans="1:7" ht="11.4" customHeight="1">
      <c r="A28" s="16"/>
      <c r="B28" s="17"/>
    </row>
    <row r="29" spans="1:7" ht="11.4" customHeight="1">
      <c r="A29" s="3" t="s">
        <v>70</v>
      </c>
      <c r="B29" s="20">
        <f>B19+B27</f>
        <v>3482772.5700000003</v>
      </c>
    </row>
    <row r="32" spans="1:7" ht="11.4" customHeight="1">
      <c r="D32" s="60"/>
      <c r="E32" s="60"/>
    </row>
    <row r="33" spans="2:2" ht="11.4" customHeight="1">
      <c r="B33" s="7">
        <f>B13-B29</f>
        <v>0</v>
      </c>
    </row>
    <row r="34" spans="2:2" ht="11.4" customHeight="1">
      <c r="B34" s="7"/>
    </row>
  </sheetData>
  <mergeCells count="5">
    <mergeCell ref="A1:B1"/>
    <mergeCell ref="A2:B2"/>
    <mergeCell ref="A3:B3"/>
    <mergeCell ref="A4:B4"/>
    <mergeCell ref="D32:E32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4497FAE21984791E439CAB5F9EC3B" ma:contentTypeVersion="6" ma:contentTypeDescription="Create a new document." ma:contentTypeScope="" ma:versionID="09354e5c389d41e6c92da55d060f67a1">
  <xsd:schema xmlns:xsd="http://www.w3.org/2001/XMLSchema" xmlns:xs="http://www.w3.org/2001/XMLSchema" xmlns:p="http://schemas.microsoft.com/office/2006/metadata/properties" xmlns:ns1="http://schemas.microsoft.com/sharepoint/v3" xmlns:ns3="090dcea8-5dfc-4294-910b-963a8f0a3d0c" targetNamespace="http://schemas.microsoft.com/office/2006/metadata/properties" ma:root="true" ma:fieldsID="43d5b70f5b10a740cc836801d0753c71" ns1:_="" ns3:_="">
    <xsd:import namespace="http://schemas.microsoft.com/sharepoint/v3"/>
    <xsd:import namespace="090dcea8-5dfc-4294-910b-963a8f0a3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cea8-5dfc-4294-910b-963a8f0a3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4AE89-3D0B-4385-BFB5-114A7E623615}">
  <ds:schemaRefs/>
</ds:datastoreItem>
</file>

<file path=customXml/itemProps2.xml><?xml version="1.0" encoding="utf-8"?>
<ds:datastoreItem xmlns:ds="http://schemas.openxmlformats.org/officeDocument/2006/customXml" ds:itemID="{40B4250C-CCE8-46A9-B00D-761640B5BB6D}">
  <ds:schemaRefs/>
</ds:datastoreItem>
</file>

<file path=customXml/itemProps3.xml><?xml version="1.0" encoding="utf-8"?>
<ds:datastoreItem xmlns:ds="http://schemas.openxmlformats.org/officeDocument/2006/customXml" ds:itemID="{5B98866B-F801-4781-BE60-EDAA8B0A58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03.31.23 INCOME STMT</vt:lpstr>
      <vt:lpstr>Sheet1</vt:lpstr>
      <vt:lpstr>03.31.23 BAL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Yolanda</dc:creator>
  <cp:lastModifiedBy>Downie, Shaun</cp:lastModifiedBy>
  <cp:lastPrinted>2020-03-11T16:21:00Z</cp:lastPrinted>
  <dcterms:created xsi:type="dcterms:W3CDTF">2019-10-03T18:42:00Z</dcterms:created>
  <dcterms:modified xsi:type="dcterms:W3CDTF">2023-04-14T17:03:22Z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0x0101002DE4497FAE21984791E439CAB5F9EC3B</vt:lpwstr>
  </property>
  <property fmtid="{D5CDD505-2E9C-101B-9397-08002B2CF9AE}" pid="3" name="ICV">
    <vt:lpwstr>711BF5896A7B4E8095695AE5B3953CDF</vt:lpwstr>
  </property>
  <property fmtid="{D5CDD505-2E9C-101B-9397-08002B2CF9AE}" pid="4" name="KSOProductBuildVer">
    <vt:lpwstr>1033-11.2.0.11156</vt:lpwstr>
  </property>
</Properties>
</file>