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ital Programs\Beyond the Bayous\BEYOND THE BAYOUS UMBRELLA\BB03-HGAC-TIP\2-IP&amp;D\2-Design\5-Submission\Port\"/>
    </mc:Choice>
  </mc:AlternateContent>
  <bookViews>
    <workbookView xWindow="0" yWindow="0" windowWidth="25530" windowHeight="8280" activeTab="1"/>
  </bookViews>
  <sheets>
    <sheet name="Instructions" sheetId="4" r:id="rId1"/>
    <sheet name="Project Budget" sheetId="3" r:id="rId2"/>
    <sheet name="PORT CONNECTOR GREENWAY" sheetId="5" r:id="rId3"/>
    <sheet name="GREENWAY TYPE COSTS" sheetId="6" r:id="rId4"/>
  </sheets>
  <calcPr calcId="162913"/>
</workbook>
</file>

<file path=xl/calcChain.xml><?xml version="1.0" encoding="utf-8"?>
<calcChain xmlns="http://schemas.openxmlformats.org/spreadsheetml/2006/main">
  <c r="E14" i="3" l="1"/>
  <c r="E13" i="3"/>
  <c r="I114" i="5"/>
  <c r="H114" i="5" s="1"/>
  <c r="G114" i="5"/>
  <c r="G113" i="5"/>
  <c r="I113" i="5" s="1"/>
  <c r="B93" i="6"/>
  <c r="B84" i="6"/>
  <c r="B76" i="6"/>
  <c r="B68" i="6"/>
  <c r="B58" i="6"/>
  <c r="B48" i="6"/>
  <c r="B38" i="6"/>
  <c r="B27" i="6"/>
  <c r="B15" i="6"/>
  <c r="B33" i="5"/>
  <c r="E33" i="5"/>
  <c r="E82" i="5"/>
  <c r="E84" i="5" s="1"/>
  <c r="E86" i="5" s="1"/>
  <c r="E88" i="5" s="1"/>
  <c r="E89" i="5" s="1"/>
  <c r="E100" i="5"/>
  <c r="G115" i="5" s="1"/>
  <c r="D109" i="5"/>
  <c r="I115" i="5" l="1"/>
  <c r="I116" i="5" s="1"/>
  <c r="H113" i="5"/>
  <c r="E92" i="5"/>
  <c r="E91" i="5"/>
  <c r="E122" i="5"/>
  <c r="E25" i="3"/>
  <c r="E93" i="5" l="1"/>
  <c r="E94" i="5" s="1"/>
  <c r="E97" i="5" s="1"/>
  <c r="E103" i="5" s="1"/>
  <c r="E123" i="5"/>
  <c r="H115" i="5"/>
  <c r="H116" i="5" s="1"/>
  <c r="E124" i="5" s="1"/>
  <c r="E125" i="5" s="1"/>
  <c r="E18" i="3"/>
  <c r="E27" i="3" s="1"/>
  <c r="G25" i="3" s="1"/>
  <c r="E118" i="5"/>
  <c r="D116" i="5"/>
  <c r="E116" i="5"/>
</calcChain>
</file>

<file path=xl/sharedStrings.xml><?xml version="1.0" encoding="utf-8"?>
<sst xmlns="http://schemas.openxmlformats.org/spreadsheetml/2006/main" count="324" uniqueCount="170">
  <si>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</si>
  <si>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</si>
  <si>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</si>
  <si>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</si>
  <si>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</si>
  <si>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</si>
  <si>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</si>
  <si>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</si>
  <si>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</si>
  <si>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</si>
  <si>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</si>
  <si>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</si>
  <si>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</si>
  <si>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</si>
  <si>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</si>
  <si>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</si>
  <si>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</si>
  <si>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</si>
  <si>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</si>
  <si>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</si>
  <si>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</si>
  <si>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</si>
  <si>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</si>
  <si>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</si>
  <si>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</si>
  <si>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</si>
  <si>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</si>
  <si>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</si>
  <si>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</si>
  <si>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</si>
  <si>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</si>
  <si>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</si>
  <si>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</si>
  <si>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</si>
  <si>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Port Connector Greenway</t>
  </si>
  <si>
    <t>total design costs</t>
  </si>
  <si>
    <t>total construction costs</t>
  </si>
  <si>
    <t>federal funds requested</t>
  </si>
  <si>
    <t>match available</t>
  </si>
  <si>
    <t>BG2020 - BR01B</t>
  </si>
  <si>
    <t>BG2020 - SI02</t>
  </si>
  <si>
    <t>MATCHING FUNDS</t>
  </si>
  <si>
    <t>miles</t>
  </si>
  <si>
    <t>Total length</t>
  </si>
  <si>
    <t>Total project cost</t>
  </si>
  <si>
    <t>total project cost</t>
  </si>
  <si>
    <t>TIP project</t>
  </si>
  <si>
    <t>mgmt fee</t>
  </si>
  <si>
    <t>Total project</t>
  </si>
  <si>
    <t>plan/env</t>
  </si>
  <si>
    <t>design costs</t>
  </si>
  <si>
    <t>Construction Cost</t>
  </si>
  <si>
    <t>Construction Contingency</t>
  </si>
  <si>
    <t>A</t>
  </si>
  <si>
    <t>Airport</t>
  </si>
  <si>
    <t>L</t>
  </si>
  <si>
    <t>Rockhill</t>
  </si>
  <si>
    <t>Belfort</t>
  </si>
  <si>
    <t>Santa Elena</t>
  </si>
  <si>
    <t>B</t>
  </si>
  <si>
    <t>Bridge over Sims</t>
  </si>
  <si>
    <t>Central</t>
  </si>
  <si>
    <t>Schaff</t>
  </si>
  <si>
    <t>S Loop Freeway</t>
  </si>
  <si>
    <t>Millet</t>
  </si>
  <si>
    <t>Brumblay</t>
  </si>
  <si>
    <t>Bangle</t>
  </si>
  <si>
    <t>Harding</t>
  </si>
  <si>
    <t>Woodruff</t>
  </si>
  <si>
    <t>La Porte Freeway</t>
  </si>
  <si>
    <t>Broadway</t>
  </si>
  <si>
    <t>Lawndale</t>
  </si>
  <si>
    <t>Fennell</t>
  </si>
  <si>
    <t>San Antonio</t>
  </si>
  <si>
    <t>Manchester</t>
  </si>
  <si>
    <t>E Magnolia</t>
  </si>
  <si>
    <t>E Elm</t>
  </si>
  <si>
    <t>Capitol</t>
  </si>
  <si>
    <t>S 75th</t>
  </si>
  <si>
    <t>Harrisburg</t>
  </si>
  <si>
    <t>Sherman</t>
  </si>
  <si>
    <t>Avenue E</t>
  </si>
  <si>
    <t>Avenue F</t>
  </si>
  <si>
    <t>74th</t>
  </si>
  <si>
    <t>Canal</t>
  </si>
  <si>
    <t>Bryan</t>
  </si>
  <si>
    <t>N Adams</t>
  </si>
  <si>
    <t>Edgewood</t>
  </si>
  <si>
    <t>McFarland</t>
  </si>
  <si>
    <t>Mack</t>
  </si>
  <si>
    <t>Terminal</t>
  </si>
  <si>
    <t>N Cesar Chavez</t>
  </si>
  <si>
    <t>Wayside</t>
  </si>
  <si>
    <t>SSGT Macerio Garcia</t>
  </si>
  <si>
    <t>70th</t>
  </si>
  <si>
    <t>71st</t>
  </si>
  <si>
    <t>W Hedrick</t>
  </si>
  <si>
    <t>Cost_Tot</t>
  </si>
  <si>
    <t>Type</t>
  </si>
  <si>
    <t>Crossing</t>
  </si>
  <si>
    <t>Miles</t>
  </si>
  <si>
    <t>G</t>
  </si>
  <si>
    <t>Abandoned Rail</t>
  </si>
  <si>
    <t>G1</t>
  </si>
  <si>
    <t>Hobby</t>
  </si>
  <si>
    <t>E1</t>
  </si>
  <si>
    <t>Hobby Connector</t>
  </si>
  <si>
    <t>Sims Bayou</t>
  </si>
  <si>
    <t>Galveston Road</t>
  </si>
  <si>
    <t>E</t>
  </si>
  <si>
    <t>La Porte Fwy</t>
  </si>
  <si>
    <t>H</t>
  </si>
  <si>
    <t>Lawndale Ave</t>
  </si>
  <si>
    <t>San Antonio St</t>
  </si>
  <si>
    <t>Elm-E Erath</t>
  </si>
  <si>
    <t>Mason Park Path</t>
  </si>
  <si>
    <t>74th st</t>
  </si>
  <si>
    <t>Canal St</t>
  </si>
  <si>
    <t>C</t>
  </si>
  <si>
    <t>W Hedrick St</t>
  </si>
  <si>
    <t>F</t>
  </si>
  <si>
    <t>Navigation</t>
  </si>
  <si>
    <t>cost</t>
  </si>
  <si>
    <t>Cost per linear foot</t>
  </si>
  <si>
    <t>Length (ft)</t>
  </si>
  <si>
    <t>Along</t>
  </si>
  <si>
    <t>Port to Port</t>
  </si>
  <si>
    <t>based on Beyond the Bayous implementation studies cost estimates</t>
  </si>
  <si>
    <t>Conceptual Cost Estimate</t>
  </si>
  <si>
    <t>Houston Parks Board TIP application</t>
  </si>
  <si>
    <t>Conceptual Cost Estimate - Greenway Type Costs</t>
  </si>
  <si>
    <t>GREENWAY TYPE A</t>
  </si>
  <si>
    <t>Cost Per Linear Foot Breakdown</t>
  </si>
  <si>
    <t>Item</t>
  </si>
  <si>
    <t>Cost per LF</t>
  </si>
  <si>
    <t>Notes</t>
  </si>
  <si>
    <t>Concrete Trail</t>
  </si>
  <si>
    <t xml:space="preserve">10' wide concrete trail </t>
  </si>
  <si>
    <t>Pavement Demolition</t>
  </si>
  <si>
    <t>Curb Demolition</t>
  </si>
  <si>
    <t>New Curbs</t>
  </si>
  <si>
    <t>Grading / Storm adjustment</t>
  </si>
  <si>
    <t>Planting</t>
  </si>
  <si>
    <t>5'-6' planting both sides of trail</t>
  </si>
  <si>
    <t>Total Cost per LF</t>
  </si>
  <si>
    <t>GREENWAY TYPE B</t>
  </si>
  <si>
    <t>Sidewalk Improvements</t>
  </si>
  <si>
    <t>New Pavement</t>
  </si>
  <si>
    <t>GREENWAY TYPE C</t>
  </si>
  <si>
    <t>new curbs one side</t>
  </si>
  <si>
    <t>GREENWAY TYPE D</t>
  </si>
  <si>
    <t>2 x 10' wide concrete trails</t>
  </si>
  <si>
    <t>5'-6' planting both sides of trail x 2 trails</t>
  </si>
  <si>
    <t>GREENWAY TYPE E</t>
  </si>
  <si>
    <t>Parking Lot modification</t>
  </si>
  <si>
    <t>Retaining Wall</t>
  </si>
  <si>
    <t>GREENWAY TYPE E1</t>
  </si>
  <si>
    <t>GREENWAY TYPE F</t>
  </si>
  <si>
    <t>Pavement marking</t>
  </si>
  <si>
    <t>paint</t>
  </si>
  <si>
    <t>Intersection Transition</t>
  </si>
  <si>
    <t>Street Signage</t>
  </si>
  <si>
    <t>GREENWAY TYPE G1</t>
  </si>
  <si>
    <t>GREENWAY TYPE H</t>
  </si>
  <si>
    <t>two 10' wide concrete trails</t>
  </si>
  <si>
    <t>Pavement Marking</t>
  </si>
  <si>
    <t>total Planning / env</t>
  </si>
  <si>
    <t>Planning / Environmental</t>
  </si>
  <si>
    <t>Design and P/E</t>
  </si>
  <si>
    <t>BG2020 - SI01C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</si>
</sst>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  <numFmt numFmtId="166" formatCode="0.0"/>
    <numFmt numFmtId="167" formatCode="_([$$-409]* #,##0.00_);_([$$-409]* \(#,##0.00\);_([$$-409]* &quot;-&quot;??_);_(@_)"/>
    <numFmt numFmtId="168" formatCode="_(&quot;$&quot;* #,##0.000_);_(&quot;$&quot;* \(#,##0.000\);_(&quot;$&quot;* &quot;-&quot;?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C1C1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9" fontId="0" fillId="0" borderId="0" xfId="1" applyFont="1"/>
    <xf numFmtId="17" fontId="0" fillId="4" borderId="1" xfId="0" applyNumberForma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vertical="top"/>
    </xf>
    <xf numFmtId="44" fontId="7" fillId="0" borderId="0" xfId="3" applyFont="1" applyFill="1" applyBorder="1" applyAlignment="1">
      <alignment horizontal="left" vertical="top"/>
    </xf>
    <xf numFmtId="1" fontId="7" fillId="0" borderId="0" xfId="2" applyNumberFormat="1" applyFont="1" applyFill="1" applyBorder="1" applyAlignment="1">
      <alignment horizontal="left" vertical="top"/>
    </xf>
    <xf numFmtId="9" fontId="7" fillId="0" borderId="0" xfId="4" applyFont="1"/>
    <xf numFmtId="165" fontId="7" fillId="0" borderId="0" xfId="3" applyNumberFormat="1" applyFont="1"/>
    <xf numFmtId="44" fontId="7" fillId="0" borderId="0" xfId="3" applyFont="1"/>
    <xf numFmtId="0" fontId="8" fillId="0" borderId="0" xfId="2" applyNumberFormat="1" applyFont="1" applyFill="1" applyBorder="1" applyAlignment="1">
      <alignment horizontal="left" vertical="top"/>
    </xf>
    <xf numFmtId="0" fontId="7" fillId="0" borderId="0" xfId="2" applyFont="1"/>
    <xf numFmtId="165" fontId="9" fillId="0" borderId="0" xfId="3" applyNumberFormat="1" applyFont="1"/>
    <xf numFmtId="44" fontId="9" fillId="0" borderId="0" xfId="3" applyFont="1"/>
    <xf numFmtId="0" fontId="7" fillId="0" borderId="0" xfId="2" applyNumberFormat="1" applyFont="1" applyFill="1" applyBorder="1" applyAlignment="1">
      <alignment horizontal="right" vertical="top" shrinkToFit="1"/>
    </xf>
    <xf numFmtId="44" fontId="7" fillId="0" borderId="0" xfId="3" applyFont="1" applyFill="1" applyBorder="1" applyAlignment="1">
      <alignment horizontal="right" vertical="top" shrinkToFit="1"/>
    </xf>
    <xf numFmtId="44" fontId="8" fillId="0" borderId="0" xfId="3" applyFont="1" applyFill="1" applyBorder="1" applyAlignment="1">
      <alignment horizontal="left" vertical="top" wrapText="1"/>
    </xf>
    <xf numFmtId="0" fontId="8" fillId="0" borderId="0" xfId="2" applyNumberFormat="1" applyFont="1" applyFill="1" applyBorder="1" applyAlignment="1">
      <alignment horizontal="left" vertical="top" wrapText="1"/>
    </xf>
    <xf numFmtId="1" fontId="8" fillId="0" borderId="0" xfId="2" applyNumberFormat="1" applyFont="1" applyFill="1" applyBorder="1" applyAlignment="1">
      <alignment horizontal="left" vertical="top" wrapText="1"/>
    </xf>
    <xf numFmtId="1" fontId="7" fillId="0" borderId="0" xfId="2" applyNumberFormat="1" applyFont="1" applyFill="1" applyBorder="1" applyAlignment="1">
      <alignment horizontal="left" wrapText="1"/>
    </xf>
    <xf numFmtId="0" fontId="7" fillId="0" borderId="0" xfId="2" applyNumberFormat="1" applyFont="1" applyFill="1" applyBorder="1" applyAlignment="1">
      <alignment horizontal="left" wrapText="1"/>
    </xf>
    <xf numFmtId="0" fontId="10" fillId="7" borderId="0" xfId="2" applyNumberFormat="1" applyFont="1" applyFill="1" applyBorder="1" applyAlignment="1">
      <alignment horizontal="left" vertical="top" wrapText="1"/>
    </xf>
    <xf numFmtId="44" fontId="10" fillId="7" borderId="0" xfId="3" applyFont="1" applyFill="1" applyBorder="1" applyAlignment="1">
      <alignment horizontal="left" vertical="top" wrapText="1"/>
    </xf>
    <xf numFmtId="1" fontId="10" fillId="7" borderId="0" xfId="2" applyNumberFormat="1" applyFont="1" applyFill="1" applyBorder="1" applyAlignment="1">
      <alignment horizontal="left" vertical="top" wrapText="1"/>
    </xf>
    <xf numFmtId="0" fontId="10" fillId="7" borderId="0" xfId="2" applyNumberFormat="1" applyFont="1" applyFill="1" applyBorder="1" applyAlignment="1">
      <alignment horizontal="center" vertical="top" wrapText="1"/>
    </xf>
    <xf numFmtId="0" fontId="10" fillId="0" borderId="0" xfId="2" applyNumberFormat="1" applyFont="1" applyFill="1" applyBorder="1" applyAlignment="1">
      <alignment horizontal="left" vertical="top"/>
    </xf>
    <xf numFmtId="44" fontId="7" fillId="0" borderId="0" xfId="3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vertical="top"/>
    </xf>
    <xf numFmtId="1" fontId="7" fillId="0" borderId="0" xfId="2" applyNumberFormat="1" applyFont="1" applyFill="1" applyBorder="1" applyAlignment="1">
      <alignment horizontal="right" vertical="top" shrinkToFit="1"/>
    </xf>
    <xf numFmtId="44" fontId="7" fillId="0" borderId="0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horizontal="left" vertical="top"/>
    </xf>
    <xf numFmtId="9" fontId="7" fillId="0" borderId="0" xfId="4" applyFont="1" applyFill="1" applyBorder="1" applyAlignment="1">
      <alignment horizontal="right" vertical="top"/>
    </xf>
    <xf numFmtId="44" fontId="7" fillId="0" borderId="11" xfId="3" applyFont="1" applyFill="1" applyBorder="1" applyAlignment="1">
      <alignment horizontal="left" vertical="top"/>
    </xf>
    <xf numFmtId="0" fontId="7" fillId="0" borderId="11" xfId="2" applyNumberFormat="1" applyFont="1" applyFill="1" applyBorder="1" applyAlignment="1">
      <alignment horizontal="left" vertical="top"/>
    </xf>
    <xf numFmtId="1" fontId="7" fillId="0" borderId="11" xfId="2" applyNumberFormat="1" applyFont="1" applyFill="1" applyBorder="1" applyAlignment="1">
      <alignment horizontal="right" vertical="top" shrinkToFit="1"/>
    </xf>
    <xf numFmtId="0" fontId="7" fillId="0" borderId="11" xfId="2" applyFont="1" applyFill="1" applyBorder="1" applyAlignment="1">
      <alignment horizontal="left" vertical="top"/>
    </xf>
    <xf numFmtId="0" fontId="9" fillId="0" borderId="11" xfId="2" applyFont="1" applyFill="1" applyBorder="1" applyAlignment="1">
      <alignment horizontal="left" vertical="top"/>
    </xf>
    <xf numFmtId="44" fontId="7" fillId="0" borderId="0" xfId="3" applyFont="1" applyFill="1" applyBorder="1" applyAlignment="1">
      <alignment horizontal="left" vertical="top" shrinkToFit="1"/>
    </xf>
    <xf numFmtId="166" fontId="8" fillId="0" borderId="0" xfId="2" applyNumberFormat="1" applyFont="1" applyFill="1" applyBorder="1" applyAlignment="1">
      <alignment horizontal="right" vertical="top" wrapText="1"/>
    </xf>
    <xf numFmtId="0" fontId="11" fillId="0" borderId="0" xfId="2" applyFont="1" applyFill="1" applyBorder="1" applyAlignment="1">
      <alignment horizontal="left" vertical="top"/>
    </xf>
    <xf numFmtId="44" fontId="9" fillId="0" borderId="0" xfId="3" applyFont="1" applyFill="1" applyBorder="1" applyAlignment="1">
      <alignment horizontal="right" vertical="top" shrinkToFit="1"/>
    </xf>
    <xf numFmtId="44" fontId="9" fillId="0" borderId="12" xfId="3" applyFont="1" applyFill="1" applyBorder="1" applyAlignment="1">
      <alignment horizontal="right" vertical="top" shrinkToFit="1"/>
    </xf>
    <xf numFmtId="0" fontId="8" fillId="0" borderId="13" xfId="2" applyNumberFormat="1" applyFont="1" applyFill="1" applyBorder="1" applyAlignment="1">
      <alignment horizontal="left" vertical="top" wrapText="1"/>
    </xf>
    <xf numFmtId="0" fontId="7" fillId="0" borderId="13" xfId="2" applyNumberFormat="1" applyFont="1" applyFill="1" applyBorder="1" applyAlignment="1">
      <alignment horizontal="left" vertical="top"/>
    </xf>
    <xf numFmtId="1" fontId="7" fillId="0" borderId="13" xfId="2" applyNumberFormat="1" applyFont="1" applyFill="1" applyBorder="1" applyAlignment="1">
      <alignment horizontal="right" vertical="top" shrinkToFit="1"/>
    </xf>
    <xf numFmtId="0" fontId="9" fillId="0" borderId="13" xfId="2" applyFont="1" applyFill="1" applyBorder="1" applyAlignment="1">
      <alignment horizontal="left" vertical="top"/>
    </xf>
    <xf numFmtId="0" fontId="10" fillId="0" borderId="0" xfId="2" applyNumberFormat="1" applyFont="1" applyFill="1" applyBorder="1" applyAlignment="1">
      <alignment horizontal="left" vertical="top" wrapText="1"/>
    </xf>
    <xf numFmtId="9" fontId="7" fillId="0" borderId="0" xfId="2" applyNumberFormat="1" applyFont="1" applyFill="1" applyBorder="1" applyAlignment="1">
      <alignment horizontal="left" vertical="top"/>
    </xf>
    <xf numFmtId="0" fontId="9" fillId="0" borderId="0" xfId="2" applyNumberFormat="1" applyFont="1" applyFill="1" applyBorder="1" applyAlignment="1">
      <alignment horizontal="left" vertical="top"/>
    </xf>
    <xf numFmtId="44" fontId="10" fillId="0" borderId="11" xfId="3" applyFont="1" applyFill="1" applyBorder="1" applyAlignment="1">
      <alignment horizontal="left" vertical="top" wrapText="1"/>
    </xf>
    <xf numFmtId="10" fontId="7" fillId="0" borderId="11" xfId="2" applyNumberFormat="1" applyFont="1" applyFill="1" applyBorder="1" applyAlignment="1">
      <alignment horizontal="left" vertical="top"/>
    </xf>
    <xf numFmtId="44" fontId="10" fillId="0" borderId="0" xfId="3" applyFont="1" applyFill="1" applyBorder="1" applyAlignment="1">
      <alignment horizontal="left" vertical="top" wrapText="1"/>
    </xf>
    <xf numFmtId="10" fontId="7" fillId="0" borderId="0" xfId="2" applyNumberFormat="1" applyFont="1" applyFill="1" applyBorder="1" applyAlignment="1">
      <alignment horizontal="left" vertical="top"/>
    </xf>
    <xf numFmtId="9" fontId="9" fillId="0" borderId="0" xfId="4" applyFont="1"/>
    <xf numFmtId="165" fontId="7" fillId="0" borderId="11" xfId="3" applyNumberFormat="1" applyFont="1" applyBorder="1"/>
    <xf numFmtId="44" fontId="9" fillId="0" borderId="11" xfId="3" applyFont="1" applyFill="1" applyBorder="1" applyAlignment="1">
      <alignment horizontal="left" vertical="top"/>
    </xf>
    <xf numFmtId="9" fontId="7" fillId="0" borderId="11" xfId="4" applyFont="1" applyBorder="1"/>
    <xf numFmtId="42" fontId="7" fillId="0" borderId="0" xfId="2" applyNumberFormat="1" applyFont="1" applyFill="1" applyBorder="1" applyAlignment="1">
      <alignment horizontal="left" vertical="top"/>
    </xf>
    <xf numFmtId="42" fontId="8" fillId="0" borderId="0" xfId="3" applyNumberFormat="1" applyFont="1" applyFill="1" applyBorder="1" applyAlignment="1" applyProtection="1"/>
    <xf numFmtId="42" fontId="8" fillId="0" borderId="11" xfId="3" applyNumberFormat="1" applyFont="1" applyFill="1" applyBorder="1" applyAlignment="1" applyProtection="1"/>
    <xf numFmtId="44" fontId="8" fillId="0" borderId="11" xfId="3" applyFont="1" applyFill="1" applyBorder="1" applyAlignment="1">
      <alignment horizontal="left" vertical="top" wrapText="1"/>
    </xf>
    <xf numFmtId="0" fontId="8" fillId="0" borderId="11" xfId="2" applyFont="1" applyFill="1" applyBorder="1" applyAlignment="1" applyProtection="1">
      <alignment horizontal="center"/>
    </xf>
    <xf numFmtId="1" fontId="8" fillId="0" borderId="11" xfId="2" applyNumberFormat="1" applyFont="1" applyFill="1" applyBorder="1" applyAlignment="1">
      <alignment horizontal="left" vertical="top" wrapText="1"/>
    </xf>
    <xf numFmtId="0" fontId="8" fillId="0" borderId="11" xfId="2" applyFont="1" applyFill="1" applyBorder="1" applyAlignment="1" applyProtection="1"/>
    <xf numFmtId="0" fontId="8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/>
    <xf numFmtId="44" fontId="8" fillId="0" borderId="0" xfId="3" applyFont="1" applyFill="1" applyBorder="1" applyAlignment="1" applyProtection="1"/>
    <xf numFmtId="0" fontId="6" fillId="0" borderId="0" xfId="2"/>
    <xf numFmtId="4" fontId="7" fillId="0" borderId="0" xfId="2" applyNumberFormat="1" applyFont="1" applyFill="1" applyBorder="1" applyAlignment="1">
      <alignment horizontal="right" vertical="top"/>
    </xf>
    <xf numFmtId="4" fontId="8" fillId="0" borderId="0" xfId="2" applyNumberFormat="1" applyFont="1" applyFill="1" applyBorder="1" applyAlignment="1" applyProtection="1"/>
    <xf numFmtId="0" fontId="12" fillId="8" borderId="0" xfId="2" applyNumberFormat="1" applyFont="1" applyFill="1" applyBorder="1" applyAlignment="1">
      <alignment horizontal="left" vertical="top"/>
    </xf>
    <xf numFmtId="44" fontId="12" fillId="8" borderId="0" xfId="3" applyFont="1" applyFill="1" applyBorder="1" applyAlignment="1">
      <alignment horizontal="left" vertical="top"/>
    </xf>
    <xf numFmtId="1" fontId="12" fillId="8" borderId="0" xfId="2" applyNumberFormat="1" applyFont="1" applyFill="1" applyBorder="1" applyAlignment="1">
      <alignment horizontal="left" vertical="top"/>
    </xf>
    <xf numFmtId="0" fontId="9" fillId="0" borderId="0" xfId="2" applyFont="1"/>
    <xf numFmtId="14" fontId="9" fillId="0" borderId="0" xfId="2" applyNumberFormat="1" applyFont="1" applyAlignment="1">
      <alignment horizontal="left"/>
    </xf>
    <xf numFmtId="0" fontId="13" fillId="9" borderId="0" xfId="2" applyNumberFormat="1" applyFont="1" applyFill="1" applyBorder="1" applyAlignment="1">
      <alignment horizontal="left" vertical="top"/>
    </xf>
    <xf numFmtId="0" fontId="12" fillId="9" borderId="0" xfId="2" applyNumberFormat="1" applyFont="1" applyFill="1" applyBorder="1" applyAlignment="1">
      <alignment horizontal="left" vertical="top"/>
    </xf>
    <xf numFmtId="1" fontId="12" fillId="9" borderId="0" xfId="2" applyNumberFormat="1" applyFont="1" applyFill="1" applyBorder="1" applyAlignment="1">
      <alignment horizontal="left" vertical="top"/>
    </xf>
    <xf numFmtId="0" fontId="12" fillId="0" borderId="0" xfId="2" applyNumberFormat="1" applyFont="1" applyFill="1" applyBorder="1" applyAlignment="1">
      <alignment horizontal="left" vertical="top"/>
    </xf>
    <xf numFmtId="44" fontId="12" fillId="0" borderId="0" xfId="3" applyFont="1" applyFill="1" applyBorder="1" applyAlignment="1">
      <alignment horizontal="left" vertical="top"/>
    </xf>
    <xf numFmtId="0" fontId="10" fillId="10" borderId="0" xfId="2" applyNumberFormat="1" applyFont="1" applyFill="1" applyBorder="1" applyAlignment="1">
      <alignment horizontal="left" vertical="top" wrapText="1"/>
    </xf>
    <xf numFmtId="0" fontId="10" fillId="10" borderId="0" xfId="2" applyNumberFormat="1" applyFont="1" applyFill="1" applyBorder="1" applyAlignment="1">
      <alignment horizontal="center" vertical="top" wrapText="1"/>
    </xf>
    <xf numFmtId="1" fontId="10" fillId="10" borderId="0" xfId="2" applyNumberFormat="1" applyFont="1" applyFill="1" applyBorder="1" applyAlignment="1">
      <alignment horizontal="left" vertical="top" wrapText="1"/>
    </xf>
    <xf numFmtId="0" fontId="6" fillId="0" borderId="0" xfId="2" applyFill="1"/>
    <xf numFmtId="167" fontId="7" fillId="0" borderId="0" xfId="2" applyNumberFormat="1" applyFont="1" applyFill="1" applyBorder="1" applyAlignment="1">
      <alignment horizontal="left" vertical="top"/>
    </xf>
    <xf numFmtId="0" fontId="6" fillId="0" borderId="0" xfId="2" applyFill="1" applyBorder="1" applyAlignment="1">
      <alignment horizontal="left" vertical="top"/>
    </xf>
    <xf numFmtId="0" fontId="14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44" fontId="9" fillId="0" borderId="0" xfId="3" applyFont="1" applyFill="1" applyBorder="1" applyAlignment="1">
      <alignment horizontal="left" vertical="top"/>
    </xf>
    <xf numFmtId="44" fontId="0" fillId="0" borderId="0" xfId="3" applyFont="1" applyFill="1" applyBorder="1" applyAlignment="1">
      <alignment horizontal="left" vertical="top"/>
    </xf>
    <xf numFmtId="0" fontId="13" fillId="11" borderId="0" xfId="2" applyNumberFormat="1" applyFont="1" applyFill="1" applyBorder="1" applyAlignment="1">
      <alignment horizontal="left" vertical="top"/>
    </xf>
    <xf numFmtId="0" fontId="12" fillId="11" borderId="0" xfId="2" applyNumberFormat="1" applyFont="1" applyFill="1" applyBorder="1" applyAlignment="1">
      <alignment horizontal="left" vertical="top"/>
    </xf>
    <xf numFmtId="1" fontId="12" fillId="11" borderId="0" xfId="2" applyNumberFormat="1" applyFont="1" applyFill="1" applyBorder="1" applyAlignment="1">
      <alignment horizontal="left" vertical="top"/>
    </xf>
    <xf numFmtId="0" fontId="13" fillId="12" borderId="0" xfId="2" applyNumberFormat="1" applyFont="1" applyFill="1" applyBorder="1" applyAlignment="1">
      <alignment horizontal="left" vertical="top"/>
    </xf>
    <xf numFmtId="0" fontId="12" fillId="12" borderId="0" xfId="2" applyNumberFormat="1" applyFont="1" applyFill="1" applyBorder="1" applyAlignment="1">
      <alignment horizontal="left" vertical="top"/>
    </xf>
    <xf numFmtId="1" fontId="12" fillId="12" borderId="0" xfId="2" applyNumberFormat="1" applyFont="1" applyFill="1" applyBorder="1" applyAlignment="1">
      <alignment horizontal="left" vertical="top"/>
    </xf>
    <xf numFmtId="0" fontId="13" fillId="13" borderId="0" xfId="2" applyNumberFormat="1" applyFont="1" applyFill="1" applyBorder="1" applyAlignment="1">
      <alignment horizontal="left" vertical="top"/>
    </xf>
    <xf numFmtId="0" fontId="12" fillId="13" borderId="0" xfId="2" applyNumberFormat="1" applyFont="1" applyFill="1" applyBorder="1" applyAlignment="1">
      <alignment horizontal="left" vertical="top"/>
    </xf>
    <xf numFmtId="1" fontId="12" fillId="13" borderId="0" xfId="2" applyNumberFormat="1" applyFont="1" applyFill="1" applyBorder="1" applyAlignment="1">
      <alignment horizontal="left" vertical="top"/>
    </xf>
    <xf numFmtId="0" fontId="13" fillId="14" borderId="0" xfId="2" applyNumberFormat="1" applyFont="1" applyFill="1" applyBorder="1" applyAlignment="1">
      <alignment horizontal="left" vertical="top"/>
    </xf>
    <xf numFmtId="0" fontId="12" fillId="14" borderId="0" xfId="2" applyNumberFormat="1" applyFont="1" applyFill="1" applyBorder="1" applyAlignment="1">
      <alignment horizontal="left" vertical="top"/>
    </xf>
    <xf numFmtId="1" fontId="12" fillId="14" borderId="0" xfId="2" applyNumberFormat="1" applyFont="1" applyFill="1" applyBorder="1" applyAlignment="1">
      <alignment horizontal="left" vertical="top"/>
    </xf>
    <xf numFmtId="0" fontId="13" fillId="15" borderId="0" xfId="2" applyNumberFormat="1" applyFont="1" applyFill="1" applyBorder="1" applyAlignment="1">
      <alignment horizontal="left" vertical="top"/>
    </xf>
    <xf numFmtId="0" fontId="12" fillId="15" borderId="0" xfId="2" applyNumberFormat="1" applyFont="1" applyFill="1" applyBorder="1" applyAlignment="1">
      <alignment horizontal="left" vertical="top"/>
    </xf>
    <xf numFmtId="1" fontId="12" fillId="15" borderId="0" xfId="2" applyNumberFormat="1" applyFont="1" applyFill="1" applyBorder="1" applyAlignment="1">
      <alignment horizontal="left" vertical="top"/>
    </xf>
    <xf numFmtId="0" fontId="13" fillId="16" borderId="0" xfId="2" applyNumberFormat="1" applyFont="1" applyFill="1" applyBorder="1" applyAlignment="1">
      <alignment horizontal="left" vertical="top"/>
    </xf>
    <xf numFmtId="0" fontId="12" fillId="16" borderId="0" xfId="2" applyNumberFormat="1" applyFont="1" applyFill="1" applyBorder="1" applyAlignment="1">
      <alignment horizontal="left" vertical="top"/>
    </xf>
    <xf numFmtId="1" fontId="12" fillId="16" borderId="0" xfId="2" applyNumberFormat="1" applyFont="1" applyFill="1" applyBorder="1" applyAlignment="1">
      <alignment horizontal="left" vertical="top"/>
    </xf>
    <xf numFmtId="44" fontId="6" fillId="0" borderId="0" xfId="2" applyNumberFormat="1" applyFill="1" applyBorder="1" applyAlignment="1">
      <alignment horizontal="left" vertical="top"/>
    </xf>
    <xf numFmtId="0" fontId="13" fillId="17" borderId="0" xfId="2" applyNumberFormat="1" applyFont="1" applyFill="1" applyBorder="1" applyAlignment="1">
      <alignment horizontal="left" vertical="top"/>
    </xf>
    <xf numFmtId="0" fontId="12" fillId="17" borderId="0" xfId="2" applyNumberFormat="1" applyFont="1" applyFill="1" applyBorder="1" applyAlignment="1">
      <alignment horizontal="left" vertical="top"/>
    </xf>
    <xf numFmtId="1" fontId="12" fillId="17" borderId="0" xfId="2" applyNumberFormat="1" applyFont="1" applyFill="1" applyBorder="1" applyAlignment="1">
      <alignment horizontal="left" vertical="top"/>
    </xf>
    <xf numFmtId="0" fontId="7" fillId="0" borderId="0" xfId="2" applyNumberFormat="1" applyFont="1" applyFill="1" applyBorder="1" applyAlignment="1">
      <alignment horizontal="right" vertical="top"/>
    </xf>
    <xf numFmtId="0" fontId="8" fillId="0" borderId="0" xfId="2" applyNumberFormat="1" applyFont="1" applyFill="1" applyBorder="1" applyAlignment="1">
      <alignment horizontal="right" vertical="top" wrapText="1"/>
    </xf>
    <xf numFmtId="168" fontId="7" fillId="0" borderId="0" xfId="2" applyNumberFormat="1" applyFont="1" applyFill="1" applyBorder="1" applyAlignment="1">
      <alignment horizontal="left" vertical="top"/>
    </xf>
    <xf numFmtId="168" fontId="9" fillId="0" borderId="0" xfId="2" applyNumberFormat="1" applyFont="1" applyFill="1" applyBorder="1" applyAlignment="1">
      <alignment horizontal="left" vertical="top"/>
    </xf>
    <xf numFmtId="6" fontId="0" fillId="0" borderId="0" xfId="0" applyNumberForma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5"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4" zoomScale="115" zoomScaleNormal="115" workbookViewId="0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.85546875" bestFit="1" customWidth="1"/>
    <col min="7" max="7" width="18.42578125" customWidth="1"/>
    <col min="13" max="13" width="10" bestFit="1" customWidth="1"/>
    <col min="15" max="15" width="11.5703125" customWidth="1"/>
  </cols>
  <sheetData>
    <row r="2" spans="2:16">
      <c r="B2" s="149" t="s">
        <v>22</v>
      </c>
      <c r="C2" s="149"/>
      <c r="D2" s="149"/>
      <c r="E2" s="149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33" t="s">
        <v>34</v>
      </c>
      <c r="D6" s="134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33" t="s">
        <v>29</v>
      </c>
      <c r="D7" s="134"/>
      <c r="O7" t="s">
        <v>30</v>
      </c>
    </row>
    <row r="8" spans="2:16">
      <c r="B8" s="5" t="s">
        <v>15</v>
      </c>
      <c r="C8" s="133" t="s">
        <v>34</v>
      </c>
      <c r="D8" s="134"/>
      <c r="O8" t="s">
        <v>28</v>
      </c>
    </row>
    <row r="9" spans="2:16">
      <c r="B9" s="5" t="s">
        <v>19</v>
      </c>
      <c r="C9" s="133" t="s">
        <v>17</v>
      </c>
      <c r="D9" s="134"/>
      <c r="O9" t="s">
        <v>29</v>
      </c>
    </row>
    <row r="10" spans="2:16">
      <c r="O10" t="s">
        <v>31</v>
      </c>
    </row>
    <row r="11" spans="2:16" ht="15" customHeight="1">
      <c r="B11" s="147" t="s">
        <v>20</v>
      </c>
      <c r="C11" s="147" t="s">
        <v>7</v>
      </c>
      <c r="D11" s="147" t="s">
        <v>8</v>
      </c>
      <c r="E11" s="147" t="s">
        <v>18</v>
      </c>
      <c r="O11" t="s">
        <v>32</v>
      </c>
    </row>
    <row r="12" spans="2:16">
      <c r="B12" s="148"/>
      <c r="C12" s="148"/>
      <c r="D12" s="148"/>
      <c r="E12" s="148"/>
      <c r="O12" t="s">
        <v>33</v>
      </c>
    </row>
    <row r="13" spans="2:16">
      <c r="B13" s="6" t="s">
        <v>0</v>
      </c>
      <c r="C13" s="17">
        <v>43525</v>
      </c>
      <c r="D13" s="17">
        <v>43709</v>
      </c>
      <c r="E13" s="8">
        <f>'PORT CONNECTOR GREENWAY'!E123</f>
        <v>141939.64885951803</v>
      </c>
    </row>
    <row r="14" spans="2:16">
      <c r="B14" s="6" t="s">
        <v>1</v>
      </c>
      <c r="C14" s="17">
        <v>43739</v>
      </c>
      <c r="D14" s="17">
        <v>44470</v>
      </c>
      <c r="E14" s="8">
        <f>'PORT CONNECTOR GREENWAY'!E124</f>
        <v>9686575.9610982612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7">
        <v>44501</v>
      </c>
      <c r="D17" s="17">
        <v>45231</v>
      </c>
      <c r="E17" s="9">
        <v>25493700</v>
      </c>
    </row>
    <row r="18" spans="2:13">
      <c r="B18" s="135" t="s">
        <v>10</v>
      </c>
      <c r="C18" s="137"/>
      <c r="D18" s="138"/>
      <c r="E18" s="131">
        <f>SUM(E13:E17)</f>
        <v>35322215.609957777</v>
      </c>
      <c r="F18" s="130"/>
    </row>
    <row r="19" spans="2:13">
      <c r="B19" s="136"/>
      <c r="C19" s="139"/>
      <c r="D19" s="140"/>
      <c r="E19" s="132"/>
    </row>
    <row r="20" spans="2:13" ht="15" customHeight="1">
      <c r="B20" s="10" t="s">
        <v>11</v>
      </c>
      <c r="C20" s="144"/>
      <c r="D20" s="145"/>
      <c r="E20" s="14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8977483</v>
      </c>
    </row>
    <row r="23" spans="2:13">
      <c r="B23" s="6" t="s">
        <v>4</v>
      </c>
      <c r="C23" s="7"/>
      <c r="D23" s="7"/>
      <c r="E23" s="8">
        <v>0</v>
      </c>
    </row>
    <row r="24" spans="2:13">
      <c r="B24" s="141"/>
      <c r="C24" s="142"/>
      <c r="D24" s="142"/>
      <c r="E24" s="143"/>
    </row>
    <row r="25" spans="2:13">
      <c r="B25" s="11" t="s">
        <v>12</v>
      </c>
      <c r="C25" s="150"/>
      <c r="D25" s="151"/>
      <c r="E25" s="12">
        <f>SUM(E21:E23)</f>
        <v>8977483</v>
      </c>
      <c r="G25" s="16">
        <f>E25/E27</f>
        <v>0.20265336518524357</v>
      </c>
    </row>
    <row r="26" spans="2:13">
      <c r="B26" s="141"/>
      <c r="C26" s="142"/>
      <c r="D26" s="142"/>
      <c r="E26" s="143"/>
    </row>
    <row r="27" spans="2:13">
      <c r="B27" s="135" t="s">
        <v>21</v>
      </c>
      <c r="C27" s="137"/>
      <c r="D27" s="138"/>
      <c r="E27" s="131">
        <f>E18+E25</f>
        <v>44299698.609957777</v>
      </c>
    </row>
    <row r="28" spans="2:13">
      <c r="B28" s="136"/>
      <c r="C28" s="139"/>
      <c r="D28" s="140"/>
      <c r="E28" s="132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A91" zoomScale="106" workbookViewId="0">
      <selection activeCell="B106" sqref="B106"/>
    </sheetView>
  </sheetViews>
  <sheetFormatPr defaultColWidth="10.42578125" defaultRowHeight="12.75"/>
  <cols>
    <col min="1" max="1" width="18.140625" style="18" customWidth="1"/>
    <col min="2" max="2" width="21.140625" style="18" customWidth="1"/>
    <col min="3" max="3" width="10.42578125" style="20"/>
    <col min="4" max="4" width="21.140625" style="18" customWidth="1"/>
    <col min="5" max="5" width="23.85546875" style="19" customWidth="1"/>
    <col min="6" max="6" width="14.5703125" style="19" customWidth="1"/>
    <col min="7" max="7" width="16.42578125" style="18" customWidth="1"/>
    <col min="8" max="8" width="14.5703125" style="18" bestFit="1" customWidth="1"/>
    <col min="9" max="9" width="21.7109375" style="18" customWidth="1"/>
    <col min="10" max="10" width="19.7109375" style="18" customWidth="1"/>
    <col min="11" max="11" width="24.28515625" style="18" customWidth="1"/>
    <col min="12" max="12" width="25.28515625" style="18" customWidth="1"/>
    <col min="13" max="13" width="15.7109375" style="18" customWidth="1"/>
    <col min="14" max="14" width="10.42578125" style="18"/>
    <col min="15" max="15" width="15.42578125" style="18" customWidth="1"/>
    <col min="16" max="16384" width="10.42578125" style="18"/>
  </cols>
  <sheetData>
    <row r="1" spans="1:13">
      <c r="A1" s="87" t="s">
        <v>129</v>
      </c>
    </row>
    <row r="2" spans="1:13">
      <c r="A2" s="87" t="s">
        <v>128</v>
      </c>
    </row>
    <row r="3" spans="1:13">
      <c r="A3" s="88">
        <v>43401</v>
      </c>
    </row>
    <row r="4" spans="1:13">
      <c r="A4" s="87" t="s">
        <v>127</v>
      </c>
    </row>
    <row r="8" spans="1:13" s="84" customFormat="1">
      <c r="A8" s="84" t="s">
        <v>126</v>
      </c>
      <c r="C8" s="86"/>
      <c r="E8" s="85"/>
      <c r="F8" s="85"/>
    </row>
    <row r="9" spans="1:13" ht="12.95" customHeight="1">
      <c r="A9" s="24"/>
    </row>
    <row r="10" spans="1:13" ht="12.95" customHeight="1">
      <c r="A10" s="24"/>
    </row>
    <row r="11" spans="1:13" ht="12.95" customHeight="1">
      <c r="A11" s="62"/>
      <c r="H11" s="62"/>
      <c r="J11" s="20"/>
      <c r="L11" s="19"/>
      <c r="M11" s="19"/>
    </row>
    <row r="12" spans="1:13" ht="14.45" customHeight="1">
      <c r="A12" s="38" t="s">
        <v>125</v>
      </c>
      <c r="B12" s="37" t="s">
        <v>124</v>
      </c>
      <c r="C12" s="35" t="s">
        <v>98</v>
      </c>
      <c r="D12" s="36" t="s">
        <v>123</v>
      </c>
      <c r="E12" s="36" t="s">
        <v>122</v>
      </c>
      <c r="F12" s="35"/>
      <c r="H12" s="81"/>
    </row>
    <row r="13" spans="1:13" ht="12.6" customHeight="1">
      <c r="A13" s="79" t="s">
        <v>121</v>
      </c>
      <c r="B13" s="83">
        <v>10126.047164600001</v>
      </c>
      <c r="C13" s="78" t="s">
        <v>120</v>
      </c>
      <c r="D13" s="80">
        <v>19</v>
      </c>
      <c r="E13" s="80">
        <v>192394.89612700001</v>
      </c>
      <c r="F13" s="18"/>
    </row>
    <row r="14" spans="1:13" ht="12.6" customHeight="1">
      <c r="A14" s="79" t="s">
        <v>119</v>
      </c>
      <c r="B14" s="83">
        <v>282.63855688199999</v>
      </c>
      <c r="C14" s="78" t="s">
        <v>118</v>
      </c>
      <c r="D14" s="80">
        <v>790</v>
      </c>
      <c r="E14" s="80">
        <v>223284.45993700001</v>
      </c>
      <c r="F14" s="18"/>
    </row>
    <row r="15" spans="1:13" ht="12.6" customHeight="1">
      <c r="A15" s="79" t="s">
        <v>117</v>
      </c>
      <c r="B15" s="83">
        <v>975.582893829</v>
      </c>
      <c r="C15" s="78" t="s">
        <v>53</v>
      </c>
      <c r="D15" s="80">
        <v>470</v>
      </c>
      <c r="E15" s="80">
        <v>458523.96010000003</v>
      </c>
      <c r="F15" s="18"/>
    </row>
    <row r="16" spans="1:13" ht="12.6" customHeight="1">
      <c r="A16" s="79" t="s">
        <v>116</v>
      </c>
      <c r="B16" s="83">
        <v>849.02865949099998</v>
      </c>
      <c r="C16" s="78" t="s">
        <v>53</v>
      </c>
      <c r="D16" s="80">
        <v>470</v>
      </c>
      <c r="E16" s="80">
        <v>399043.46996100002</v>
      </c>
      <c r="F16" s="18"/>
    </row>
    <row r="17" spans="1:6" ht="12.6" customHeight="1">
      <c r="A17" s="79" t="s">
        <v>116</v>
      </c>
      <c r="B17" s="83">
        <v>1109.6340786200001</v>
      </c>
      <c r="C17" s="78" t="s">
        <v>53</v>
      </c>
      <c r="D17" s="80">
        <v>470</v>
      </c>
      <c r="E17" s="80">
        <v>521528.01695299998</v>
      </c>
      <c r="F17" s="18"/>
    </row>
    <row r="18" spans="1:6" ht="12.6" customHeight="1">
      <c r="A18" s="79" t="s">
        <v>77</v>
      </c>
      <c r="B18" s="83">
        <v>646.760171442</v>
      </c>
      <c r="C18" s="78" t="s">
        <v>53</v>
      </c>
      <c r="D18" s="80">
        <v>470</v>
      </c>
      <c r="E18" s="80">
        <v>303977.28057800001</v>
      </c>
      <c r="F18" s="18"/>
    </row>
    <row r="19" spans="1:6" ht="12.6" customHeight="1">
      <c r="A19" s="79" t="s">
        <v>78</v>
      </c>
      <c r="B19" s="83">
        <v>971.09490339599995</v>
      </c>
      <c r="C19" s="78" t="s">
        <v>59</v>
      </c>
      <c r="D19" s="80">
        <v>1074</v>
      </c>
      <c r="E19" s="80">
        <v>1042955.92625</v>
      </c>
      <c r="F19" s="18"/>
    </row>
    <row r="20" spans="1:6" ht="12.6" customHeight="1">
      <c r="A20" s="79" t="s">
        <v>115</v>
      </c>
      <c r="B20" s="83">
        <v>1003.0312284300001</v>
      </c>
      <c r="C20" s="78" t="s">
        <v>103</v>
      </c>
      <c r="D20" s="80">
        <v>330</v>
      </c>
      <c r="E20" s="80">
        <v>331000.30538199999</v>
      </c>
      <c r="F20" s="18"/>
    </row>
    <row r="21" spans="1:6" ht="12.6" customHeight="1">
      <c r="A21" s="79" t="s">
        <v>114</v>
      </c>
      <c r="B21" s="83">
        <v>1251.30882096</v>
      </c>
      <c r="C21" s="78" t="s">
        <v>53</v>
      </c>
      <c r="D21" s="80">
        <v>470</v>
      </c>
      <c r="E21" s="80">
        <v>588115.14584999997</v>
      </c>
      <c r="F21" s="18"/>
    </row>
    <row r="22" spans="1:6" ht="12.6" customHeight="1">
      <c r="A22" s="79" t="s">
        <v>113</v>
      </c>
      <c r="B22" s="83">
        <v>1411.2126217099999</v>
      </c>
      <c r="C22" s="78" t="s">
        <v>53</v>
      </c>
      <c r="D22" s="80">
        <v>470</v>
      </c>
      <c r="E22" s="80">
        <v>663269.93220299995</v>
      </c>
      <c r="F22" s="18"/>
    </row>
    <row r="23" spans="1:6" ht="12.6" customHeight="1">
      <c r="A23" s="79" t="s">
        <v>112</v>
      </c>
      <c r="B23" s="83">
        <v>1082.0651756499999</v>
      </c>
      <c r="C23" s="78" t="s">
        <v>111</v>
      </c>
      <c r="D23" s="80">
        <v>625</v>
      </c>
      <c r="E23" s="80">
        <v>676290.73478000006</v>
      </c>
      <c r="F23" s="18"/>
    </row>
    <row r="24" spans="1:6" ht="12.6" customHeight="1">
      <c r="A24" s="79" t="s">
        <v>110</v>
      </c>
      <c r="B24" s="83">
        <v>938.62405512199996</v>
      </c>
      <c r="C24" s="78" t="s">
        <v>109</v>
      </c>
      <c r="D24" s="80">
        <v>416</v>
      </c>
      <c r="E24" s="80">
        <v>390467.60693100002</v>
      </c>
      <c r="F24" s="18"/>
    </row>
    <row r="25" spans="1:6" ht="12.6" customHeight="1">
      <c r="A25" s="79" t="s">
        <v>70</v>
      </c>
      <c r="B25" s="83">
        <v>1516.8940545400001</v>
      </c>
      <c r="C25" s="78" t="s">
        <v>105</v>
      </c>
      <c r="D25" s="80">
        <v>341</v>
      </c>
      <c r="E25" s="80">
        <v>517260.8726</v>
      </c>
      <c r="F25" s="18"/>
    </row>
    <row r="26" spans="1:6" ht="12.6" customHeight="1">
      <c r="A26" s="79" t="s">
        <v>108</v>
      </c>
      <c r="B26" s="83">
        <v>3943.4170045699998</v>
      </c>
      <c r="C26" s="78" t="s">
        <v>105</v>
      </c>
      <c r="D26" s="80">
        <v>341</v>
      </c>
      <c r="E26" s="80">
        <v>1344705.1985599999</v>
      </c>
      <c r="F26" s="18"/>
    </row>
    <row r="27" spans="1:6" ht="12.6" customHeight="1">
      <c r="A27" s="79" t="s">
        <v>107</v>
      </c>
      <c r="B27" s="83">
        <v>2286.54447054</v>
      </c>
      <c r="C27" s="78" t="s">
        <v>103</v>
      </c>
      <c r="D27" s="80">
        <v>330</v>
      </c>
      <c r="E27" s="80">
        <v>754559.67527699994</v>
      </c>
      <c r="F27" s="18"/>
    </row>
    <row r="28" spans="1:6" ht="12.6" customHeight="1">
      <c r="A28" s="79" t="s">
        <v>106</v>
      </c>
      <c r="B28" s="83">
        <v>8074.9617379900001</v>
      </c>
      <c r="C28" s="78" t="s">
        <v>103</v>
      </c>
      <c r="D28" s="80">
        <v>330</v>
      </c>
      <c r="E28" s="80">
        <v>2664737.3735400001</v>
      </c>
      <c r="F28" s="18"/>
    </row>
    <row r="29" spans="1:6" ht="12.6" customHeight="1">
      <c r="A29" s="79" t="s">
        <v>54</v>
      </c>
      <c r="B29" s="83">
        <v>417.690322675</v>
      </c>
      <c r="C29" s="78" t="s">
        <v>105</v>
      </c>
      <c r="D29" s="80">
        <v>341</v>
      </c>
      <c r="E29" s="80">
        <v>142432.40003200001</v>
      </c>
      <c r="F29" s="18"/>
    </row>
    <row r="30" spans="1:6" ht="12.6" customHeight="1">
      <c r="A30" s="79" t="s">
        <v>104</v>
      </c>
      <c r="B30" s="83">
        <v>1932.11647782</v>
      </c>
      <c r="C30" s="78" t="s">
        <v>103</v>
      </c>
      <c r="D30" s="80">
        <v>330</v>
      </c>
      <c r="E30" s="80">
        <v>637598.43767999997</v>
      </c>
      <c r="F30" s="18"/>
    </row>
    <row r="31" spans="1:6" ht="12.6" customHeight="1">
      <c r="A31" s="79" t="s">
        <v>102</v>
      </c>
      <c r="B31" s="83">
        <v>281.10945345699997</v>
      </c>
      <c r="C31" s="78" t="s">
        <v>101</v>
      </c>
      <c r="D31" s="80">
        <v>365</v>
      </c>
      <c r="E31" s="80">
        <v>102604.950512</v>
      </c>
      <c r="F31" s="18"/>
    </row>
    <row r="32" spans="1:6" ht="12.95" customHeight="1">
      <c r="A32" s="19"/>
      <c r="C32" s="18"/>
      <c r="E32" s="18"/>
      <c r="F32" s="18"/>
    </row>
    <row r="33" spans="1:8" ht="14.45" customHeight="1">
      <c r="A33" s="43"/>
      <c r="B33" s="82">
        <f>SUM(B13:B31)/5280</f>
        <v>7.4052579264628795</v>
      </c>
      <c r="C33" s="18" t="s">
        <v>100</v>
      </c>
      <c r="E33" s="43">
        <f>SUM(E13:E31)</f>
        <v>11954750.643253002</v>
      </c>
      <c r="F33" s="18"/>
    </row>
    <row r="34" spans="1:8" ht="13.7" customHeight="1">
      <c r="C34" s="18"/>
      <c r="E34" s="18"/>
      <c r="F34" s="18"/>
    </row>
    <row r="35" spans="1:8" ht="13.7" customHeight="1">
      <c r="C35" s="18"/>
      <c r="E35" s="18"/>
      <c r="F35" s="18"/>
    </row>
    <row r="36" spans="1:8" ht="13.7" customHeight="1">
      <c r="C36" s="18"/>
      <c r="E36" s="18"/>
      <c r="F36" s="18"/>
    </row>
    <row r="37" spans="1:8" ht="13.7" customHeight="1">
      <c r="B37" s="20"/>
      <c r="C37" s="18"/>
      <c r="D37" s="19"/>
      <c r="F37" s="18"/>
      <c r="H37" s="39"/>
    </row>
    <row r="38" spans="1:8" ht="13.7" customHeight="1">
      <c r="A38" s="35" t="s">
        <v>99</v>
      </c>
      <c r="B38" s="37"/>
      <c r="C38" s="35" t="s">
        <v>98</v>
      </c>
      <c r="D38" s="36"/>
      <c r="E38" s="36" t="s">
        <v>97</v>
      </c>
      <c r="F38" s="35"/>
      <c r="H38" s="81"/>
    </row>
    <row r="39" spans="1:8" ht="13.7" customHeight="1">
      <c r="A39" s="79" t="s">
        <v>96</v>
      </c>
      <c r="B39" s="32"/>
      <c r="C39" s="78" t="s">
        <v>55</v>
      </c>
      <c r="D39" s="30"/>
      <c r="E39" s="72">
        <v>5000</v>
      </c>
      <c r="F39" s="72"/>
    </row>
    <row r="40" spans="1:8" ht="13.7" customHeight="1">
      <c r="A40" s="79" t="s">
        <v>95</v>
      </c>
      <c r="B40" s="32"/>
      <c r="C40" s="78" t="s">
        <v>55</v>
      </c>
      <c r="D40" s="30"/>
      <c r="E40" s="72">
        <v>5000</v>
      </c>
      <c r="F40" s="72"/>
    </row>
    <row r="41" spans="1:8" ht="13.7" customHeight="1">
      <c r="A41" s="79" t="s">
        <v>94</v>
      </c>
      <c r="B41" s="32"/>
      <c r="C41" s="78" t="s">
        <v>55</v>
      </c>
      <c r="D41" s="30"/>
      <c r="E41" s="72">
        <v>5000</v>
      </c>
      <c r="F41" s="72"/>
    </row>
    <row r="42" spans="1:8" ht="13.7" customHeight="1">
      <c r="A42" s="79" t="s">
        <v>93</v>
      </c>
      <c r="B42" s="32"/>
      <c r="C42" s="78" t="s">
        <v>53</v>
      </c>
      <c r="D42" s="30"/>
      <c r="E42" s="72">
        <v>50000</v>
      </c>
      <c r="F42" s="72"/>
    </row>
    <row r="43" spans="1:8" ht="13.7" customHeight="1">
      <c r="A43" s="79" t="s">
        <v>92</v>
      </c>
      <c r="B43" s="32"/>
      <c r="C43" s="78" t="s">
        <v>53</v>
      </c>
      <c r="D43" s="30"/>
      <c r="E43" s="72">
        <v>50000</v>
      </c>
      <c r="F43" s="72"/>
    </row>
    <row r="44" spans="1:8" ht="13.7" customHeight="1">
      <c r="A44" s="79" t="s">
        <v>91</v>
      </c>
      <c r="B44" s="32"/>
      <c r="C44" s="78" t="s">
        <v>53</v>
      </c>
      <c r="D44" s="30"/>
      <c r="E44" s="72">
        <v>5000</v>
      </c>
      <c r="F44" s="72"/>
    </row>
    <row r="45" spans="1:8" ht="13.7" customHeight="1">
      <c r="A45" s="79" t="s">
        <v>90</v>
      </c>
      <c r="B45" s="32"/>
      <c r="C45" s="78" t="s">
        <v>55</v>
      </c>
      <c r="D45" s="30"/>
      <c r="E45" s="72">
        <v>5000</v>
      </c>
      <c r="F45" s="72"/>
    </row>
    <row r="46" spans="1:8" ht="13.7" customHeight="1">
      <c r="A46" s="79" t="s">
        <v>89</v>
      </c>
      <c r="B46" s="32"/>
      <c r="C46" s="78" t="s">
        <v>55</v>
      </c>
      <c r="D46" s="30"/>
      <c r="E46" s="72">
        <v>5000</v>
      </c>
      <c r="F46" s="72"/>
    </row>
    <row r="47" spans="1:8" ht="13.7" customHeight="1">
      <c r="A47" s="79" t="s">
        <v>88</v>
      </c>
      <c r="B47" s="32"/>
      <c r="C47" s="78" t="s">
        <v>55</v>
      </c>
      <c r="D47" s="30"/>
      <c r="E47" s="72">
        <v>5000</v>
      </c>
      <c r="F47" s="72"/>
    </row>
    <row r="48" spans="1:8" ht="13.7" customHeight="1">
      <c r="A48" s="79" t="s">
        <v>87</v>
      </c>
      <c r="B48" s="32"/>
      <c r="C48" s="78" t="s">
        <v>55</v>
      </c>
      <c r="D48" s="30"/>
      <c r="E48" s="72">
        <v>5000</v>
      </c>
      <c r="F48" s="72"/>
    </row>
    <row r="49" spans="1:6" ht="13.7" customHeight="1">
      <c r="A49" s="79" t="s">
        <v>86</v>
      </c>
      <c r="B49" s="32"/>
      <c r="C49" s="78" t="s">
        <v>55</v>
      </c>
      <c r="D49" s="30"/>
      <c r="E49" s="72">
        <v>5000</v>
      </c>
      <c r="F49" s="72"/>
    </row>
    <row r="50" spans="1:6" ht="13.7" customHeight="1">
      <c r="A50" s="79" t="s">
        <v>85</v>
      </c>
      <c r="B50" s="32"/>
      <c r="C50" s="78" t="s">
        <v>55</v>
      </c>
      <c r="D50" s="30"/>
      <c r="E50" s="72">
        <v>5000</v>
      </c>
      <c r="F50" s="73"/>
    </row>
    <row r="51" spans="1:6" ht="13.7" customHeight="1">
      <c r="A51" s="79" t="s">
        <v>84</v>
      </c>
      <c r="B51" s="33"/>
      <c r="C51" s="78" t="s">
        <v>55</v>
      </c>
      <c r="D51" s="40"/>
      <c r="E51" s="72">
        <v>5000</v>
      </c>
      <c r="F51" s="72"/>
    </row>
    <row r="52" spans="1:6" ht="13.7" customHeight="1">
      <c r="A52" s="79" t="s">
        <v>83</v>
      </c>
      <c r="B52" s="32"/>
      <c r="C52" s="78" t="s">
        <v>55</v>
      </c>
      <c r="D52" s="30"/>
      <c r="E52" s="72">
        <v>5000</v>
      </c>
      <c r="F52" s="72"/>
    </row>
    <row r="53" spans="1:6" ht="13.7" customHeight="1">
      <c r="A53" s="79" t="s">
        <v>82</v>
      </c>
      <c r="B53" s="32"/>
      <c r="C53" s="78" t="s">
        <v>55</v>
      </c>
      <c r="D53" s="30"/>
      <c r="E53" s="72">
        <v>5000</v>
      </c>
      <c r="F53" s="72"/>
    </row>
    <row r="54" spans="1:6" ht="13.7" customHeight="1">
      <c r="A54" s="79" t="s">
        <v>81</v>
      </c>
      <c r="B54" s="32"/>
      <c r="C54" s="78" t="s">
        <v>55</v>
      </c>
      <c r="D54" s="30"/>
      <c r="E54" s="72">
        <v>5000</v>
      </c>
      <c r="F54" s="72"/>
    </row>
    <row r="55" spans="1:6" ht="13.7" customHeight="1">
      <c r="A55" s="79" t="s">
        <v>80</v>
      </c>
      <c r="B55" s="32"/>
      <c r="C55" s="78" t="s">
        <v>55</v>
      </c>
      <c r="D55" s="30"/>
      <c r="E55" s="72">
        <v>5000</v>
      </c>
      <c r="F55" s="72"/>
    </row>
    <row r="56" spans="1:6" ht="13.7" customHeight="1">
      <c r="A56" s="79" t="s">
        <v>79</v>
      </c>
      <c r="B56" s="32"/>
      <c r="C56" s="78" t="s">
        <v>53</v>
      </c>
      <c r="D56" s="30"/>
      <c r="E56" s="72">
        <v>300000</v>
      </c>
      <c r="F56" s="72"/>
    </row>
    <row r="57" spans="1:6" ht="13.7" customHeight="1">
      <c r="A57" s="79" t="s">
        <v>78</v>
      </c>
      <c r="B57" s="32"/>
      <c r="C57" s="78" t="s">
        <v>53</v>
      </c>
      <c r="D57" s="30"/>
      <c r="E57" s="72">
        <v>300000</v>
      </c>
      <c r="F57" s="72"/>
    </row>
    <row r="58" spans="1:6" ht="13.7" customHeight="1">
      <c r="A58" s="79" t="s">
        <v>77</v>
      </c>
      <c r="B58" s="32"/>
      <c r="C58" s="78" t="s">
        <v>55</v>
      </c>
      <c r="D58" s="30"/>
      <c r="E58" s="72">
        <v>5000</v>
      </c>
      <c r="F58" s="72"/>
    </row>
    <row r="59" spans="1:6" ht="13.7" customHeight="1">
      <c r="A59" s="79" t="s">
        <v>76</v>
      </c>
      <c r="C59" s="78" t="s">
        <v>55</v>
      </c>
      <c r="D59" s="30"/>
      <c r="E59" s="72">
        <v>5000</v>
      </c>
      <c r="F59" s="72"/>
    </row>
    <row r="60" spans="1:6" ht="13.7" customHeight="1">
      <c r="A60" s="79" t="s">
        <v>75</v>
      </c>
      <c r="B60" s="32"/>
      <c r="C60" s="78" t="s">
        <v>55</v>
      </c>
      <c r="D60" s="30"/>
      <c r="E60" s="72">
        <v>5000</v>
      </c>
      <c r="F60" s="18"/>
    </row>
    <row r="61" spans="1:6" ht="13.7" customHeight="1">
      <c r="A61" s="79" t="s">
        <v>74</v>
      </c>
      <c r="B61" s="32"/>
      <c r="C61" s="78" t="s">
        <v>55</v>
      </c>
      <c r="D61" s="30"/>
      <c r="E61" s="72">
        <v>5000</v>
      </c>
      <c r="F61" s="18"/>
    </row>
    <row r="62" spans="1:6" ht="13.7" customHeight="1">
      <c r="A62" s="79" t="s">
        <v>71</v>
      </c>
      <c r="B62" s="32"/>
      <c r="C62" s="78" t="s">
        <v>53</v>
      </c>
      <c r="D62" s="30"/>
      <c r="E62" s="72">
        <v>50000</v>
      </c>
      <c r="F62" s="18"/>
    </row>
    <row r="63" spans="1:6" ht="13.7" customHeight="1">
      <c r="A63" s="79" t="s">
        <v>73</v>
      </c>
      <c r="B63" s="32"/>
      <c r="C63" s="78" t="s">
        <v>55</v>
      </c>
      <c r="D63" s="30"/>
      <c r="E63" s="72">
        <v>5000</v>
      </c>
      <c r="F63" s="18"/>
    </row>
    <row r="64" spans="1:6" ht="13.7" customHeight="1">
      <c r="A64" s="79" t="s">
        <v>72</v>
      </c>
      <c r="B64" s="33"/>
      <c r="C64" s="78" t="s">
        <v>55</v>
      </c>
      <c r="D64" s="40"/>
      <c r="E64" s="72">
        <v>5000</v>
      </c>
      <c r="F64" s="18"/>
    </row>
    <row r="65" spans="1:6" ht="13.7" customHeight="1">
      <c r="A65" s="79" t="s">
        <v>71</v>
      </c>
      <c r="B65" s="32"/>
      <c r="C65" s="78" t="s">
        <v>53</v>
      </c>
      <c r="D65" s="30"/>
      <c r="E65" s="72">
        <v>50000</v>
      </c>
      <c r="F65" s="18"/>
    </row>
    <row r="66" spans="1:6" ht="13.7" customHeight="1">
      <c r="A66" s="79" t="s">
        <v>70</v>
      </c>
      <c r="B66" s="32"/>
      <c r="C66" s="78" t="s">
        <v>53</v>
      </c>
      <c r="D66" s="30"/>
      <c r="E66" s="72">
        <v>60000</v>
      </c>
      <c r="F66" s="18"/>
    </row>
    <row r="67" spans="1:6" ht="13.7" customHeight="1">
      <c r="A67" s="79" t="s">
        <v>69</v>
      </c>
      <c r="B67" s="32"/>
      <c r="C67" s="78" t="s">
        <v>53</v>
      </c>
      <c r="D67" s="30"/>
      <c r="E67" s="72">
        <v>60000</v>
      </c>
      <c r="F67" s="18"/>
    </row>
    <row r="68" spans="1:6" ht="13.7" customHeight="1">
      <c r="A68" s="79" t="s">
        <v>68</v>
      </c>
      <c r="B68" s="32"/>
      <c r="C68" s="78" t="s">
        <v>55</v>
      </c>
      <c r="D68" s="30"/>
      <c r="E68" s="72">
        <v>5000</v>
      </c>
      <c r="F68" s="18"/>
    </row>
    <row r="69" spans="1:6" ht="13.7" customHeight="1">
      <c r="A69" s="79" t="s">
        <v>67</v>
      </c>
      <c r="B69" s="32"/>
      <c r="C69" s="78" t="s">
        <v>55</v>
      </c>
      <c r="D69" s="30"/>
      <c r="E69" s="72">
        <v>5000</v>
      </c>
      <c r="F69" s="18"/>
    </row>
    <row r="70" spans="1:6" ht="13.7" customHeight="1">
      <c r="A70" s="79" t="s">
        <v>66</v>
      </c>
      <c r="B70" s="32"/>
      <c r="C70" s="78" t="s">
        <v>55</v>
      </c>
      <c r="D70" s="30"/>
      <c r="E70" s="72">
        <v>5000</v>
      </c>
      <c r="F70" s="18"/>
    </row>
    <row r="71" spans="1:6" ht="13.7" customHeight="1">
      <c r="A71" s="79" t="s">
        <v>65</v>
      </c>
      <c r="B71" s="32"/>
      <c r="C71" s="78" t="s">
        <v>55</v>
      </c>
      <c r="D71" s="30"/>
      <c r="E71" s="72">
        <v>5000</v>
      </c>
      <c r="F71" s="18"/>
    </row>
    <row r="72" spans="1:6" ht="13.7" customHeight="1">
      <c r="A72" s="79" t="s">
        <v>64</v>
      </c>
      <c r="B72" s="32"/>
      <c r="C72" s="78" t="s">
        <v>55</v>
      </c>
      <c r="D72" s="30"/>
      <c r="E72" s="72">
        <v>5000</v>
      </c>
      <c r="F72" s="18"/>
    </row>
    <row r="73" spans="1:6" ht="13.7" customHeight="1">
      <c r="A73" s="79" t="s">
        <v>63</v>
      </c>
      <c r="B73" s="32"/>
      <c r="C73" s="78" t="s">
        <v>53</v>
      </c>
      <c r="D73" s="30"/>
      <c r="E73" s="72">
        <v>50000</v>
      </c>
      <c r="F73" s="18"/>
    </row>
    <row r="74" spans="1:6" ht="13.7" customHeight="1">
      <c r="A74" s="79" t="s">
        <v>63</v>
      </c>
      <c r="B74" s="32"/>
      <c r="C74" s="78" t="s">
        <v>53</v>
      </c>
      <c r="D74" s="30"/>
      <c r="E74" s="72">
        <v>50000</v>
      </c>
      <c r="F74" s="18"/>
    </row>
    <row r="75" spans="1:6" ht="13.7" customHeight="1">
      <c r="A75" s="79" t="s">
        <v>62</v>
      </c>
      <c r="B75" s="32"/>
      <c r="C75" s="78" t="s">
        <v>55</v>
      </c>
      <c r="D75" s="30"/>
      <c r="E75" s="72">
        <v>5000</v>
      </c>
      <c r="F75" s="18"/>
    </row>
    <row r="76" spans="1:6" ht="13.7" customHeight="1">
      <c r="A76" s="79" t="s">
        <v>61</v>
      </c>
      <c r="B76" s="32"/>
      <c r="C76" s="78" t="s">
        <v>55</v>
      </c>
      <c r="D76" s="30"/>
      <c r="E76" s="72">
        <v>5000</v>
      </c>
      <c r="F76" s="18"/>
    </row>
    <row r="77" spans="1:6" ht="13.7" customHeight="1">
      <c r="A77" s="79" t="s">
        <v>60</v>
      </c>
      <c r="B77" s="32"/>
      <c r="C77" s="78" t="s">
        <v>59</v>
      </c>
      <c r="D77" s="30"/>
      <c r="E77" s="80">
        <v>4000000</v>
      </c>
      <c r="F77" s="18"/>
    </row>
    <row r="78" spans="1:6" ht="13.7" customHeight="1">
      <c r="A78" s="79" t="s">
        <v>58</v>
      </c>
      <c r="B78" s="32"/>
      <c r="C78" s="78" t="s">
        <v>55</v>
      </c>
      <c r="D78" s="30"/>
      <c r="E78" s="72">
        <v>5000</v>
      </c>
      <c r="F78" s="72"/>
    </row>
    <row r="79" spans="1:6" ht="13.7" customHeight="1">
      <c r="A79" s="79" t="s">
        <v>57</v>
      </c>
      <c r="B79" s="32"/>
      <c r="C79" s="78" t="s">
        <v>53</v>
      </c>
      <c r="D79" s="30"/>
      <c r="E79" s="72">
        <v>60000</v>
      </c>
      <c r="F79" s="72"/>
    </row>
    <row r="80" spans="1:6" ht="12.95" customHeight="1">
      <c r="A80" s="79" t="s">
        <v>56</v>
      </c>
      <c r="B80" s="32"/>
      <c r="C80" s="78" t="s">
        <v>55</v>
      </c>
      <c r="D80" s="30"/>
      <c r="E80" s="72">
        <v>5000</v>
      </c>
      <c r="F80" s="72"/>
    </row>
    <row r="81" spans="1:19" ht="12.95" customHeight="1">
      <c r="A81" s="77" t="s">
        <v>54</v>
      </c>
      <c r="B81" s="76"/>
      <c r="C81" s="75" t="s">
        <v>53</v>
      </c>
      <c r="D81" s="74"/>
      <c r="E81" s="73">
        <v>60000</v>
      </c>
      <c r="F81" s="72"/>
    </row>
    <row r="82" spans="1:19" ht="12.95" customHeight="1">
      <c r="C82" s="18"/>
      <c r="E82" s="71">
        <f>SUM(E39:E81)</f>
        <v>5290000</v>
      </c>
      <c r="F82" s="18"/>
    </row>
    <row r="83" spans="1:19" ht="12.95" customHeight="1">
      <c r="C83" s="18"/>
      <c r="E83" s="18"/>
      <c r="F83" s="18"/>
    </row>
    <row r="84" spans="1:19" ht="12.95" customHeight="1">
      <c r="C84" s="18"/>
      <c r="E84" s="43">
        <f>E82+E33</f>
        <v>17244750.643253002</v>
      </c>
      <c r="F84" s="18"/>
    </row>
    <row r="85" spans="1:19" ht="14.25" customHeight="1">
      <c r="C85" s="18"/>
      <c r="E85" s="46">
        <v>4000000</v>
      </c>
      <c r="F85" s="18"/>
    </row>
    <row r="86" spans="1:19" ht="14.25" customHeight="1">
      <c r="C86" s="18"/>
      <c r="E86" s="43">
        <f>E84+E85</f>
        <v>21244750.643253002</v>
      </c>
      <c r="F86" s="18"/>
    </row>
    <row r="87" spans="1:19" ht="14.25" customHeight="1">
      <c r="C87" s="18"/>
      <c r="E87" s="18"/>
      <c r="F87" s="18"/>
    </row>
    <row r="88" spans="1:19" ht="14.25" customHeight="1">
      <c r="C88" s="70">
        <v>0.2</v>
      </c>
      <c r="D88" s="69" t="s">
        <v>52</v>
      </c>
      <c r="E88" s="68">
        <f>E86*C88</f>
        <v>4248950.128650601</v>
      </c>
      <c r="F88" s="18"/>
    </row>
    <row r="89" spans="1:19" ht="14.25" customHeight="1">
      <c r="C89" s="18"/>
      <c r="D89" s="67" t="s">
        <v>51</v>
      </c>
      <c r="E89" s="65">
        <f>E88+E86</f>
        <v>25493700.771903604</v>
      </c>
      <c r="F89" s="18"/>
    </row>
    <row r="90" spans="1:19" ht="14.45" customHeight="1">
      <c r="A90" s="41"/>
      <c r="B90" s="41"/>
      <c r="C90" s="41"/>
      <c r="D90" s="41"/>
      <c r="E90" s="41"/>
      <c r="F90" s="41"/>
      <c r="G90" s="41"/>
      <c r="P90" s="41"/>
      <c r="Q90" s="41"/>
      <c r="R90" s="41"/>
      <c r="S90" s="41"/>
    </row>
    <row r="91" spans="1:19" ht="14.45" customHeight="1">
      <c r="A91" s="41"/>
      <c r="B91" s="41"/>
      <c r="C91" s="66">
        <v>0.19500000000000001</v>
      </c>
      <c r="D91" s="65" t="s">
        <v>50</v>
      </c>
      <c r="E91" s="19">
        <f>E89*0.195</f>
        <v>4971271.6505212029</v>
      </c>
      <c r="F91" s="41"/>
      <c r="G91" s="41"/>
      <c r="P91" s="41"/>
      <c r="Q91" s="41"/>
      <c r="R91" s="41"/>
      <c r="S91" s="41"/>
    </row>
    <row r="92" spans="1:19" ht="12.6" customHeight="1">
      <c r="C92" s="64">
        <v>5.0000000000000001E-3</v>
      </c>
      <c r="D92" s="63" t="s">
        <v>49</v>
      </c>
      <c r="E92" s="46">
        <f>E89*0.005</f>
        <v>127468.50385951802</v>
      </c>
      <c r="F92" s="41"/>
      <c r="G92" s="41"/>
      <c r="P92" s="41"/>
      <c r="Q92" s="41"/>
      <c r="R92" s="41"/>
      <c r="S92" s="41"/>
    </row>
    <row r="93" spans="1:19" ht="12.6" customHeight="1">
      <c r="C93" s="18"/>
      <c r="D93" s="62" t="s">
        <v>48</v>
      </c>
      <c r="E93" s="54">
        <f>E89+E92+E91</f>
        <v>30592440.926284324</v>
      </c>
      <c r="F93" s="41"/>
      <c r="G93" s="41"/>
      <c r="P93" s="41"/>
      <c r="Q93" s="41"/>
      <c r="R93" s="41"/>
      <c r="S93" s="41"/>
    </row>
    <row r="94" spans="1:19" ht="12.6" customHeight="1">
      <c r="C94" s="61">
        <v>0.06</v>
      </c>
      <c r="D94" s="60" t="s">
        <v>47</v>
      </c>
      <c r="E94" s="54">
        <f>E93*0.06</f>
        <v>1835546.4555770594</v>
      </c>
      <c r="F94" s="41"/>
      <c r="G94" s="41"/>
      <c r="P94" s="41"/>
      <c r="Q94" s="41"/>
      <c r="R94" s="41"/>
      <c r="S94" s="41"/>
    </row>
    <row r="95" spans="1:19" ht="12.6" customHeight="1">
      <c r="C95" s="18"/>
      <c r="D95" s="41"/>
      <c r="E95" s="41"/>
      <c r="F95" s="41"/>
      <c r="G95" s="41"/>
      <c r="P95" s="41"/>
      <c r="Q95" s="41"/>
      <c r="R95" s="41"/>
      <c r="S95" s="41"/>
    </row>
    <row r="96" spans="1:19" ht="12.6" customHeight="1">
      <c r="C96" s="18"/>
      <c r="D96" s="41"/>
      <c r="E96" s="41"/>
      <c r="F96" s="41"/>
      <c r="G96" s="41"/>
      <c r="P96" s="41"/>
      <c r="Q96" s="41"/>
      <c r="R96" s="41"/>
      <c r="S96" s="41"/>
    </row>
    <row r="97" spans="1:19" ht="12.6" customHeight="1">
      <c r="A97" s="41" t="s">
        <v>46</v>
      </c>
      <c r="B97" s="42"/>
      <c r="C97" s="18"/>
      <c r="D97" s="31" t="s">
        <v>45</v>
      </c>
      <c r="E97" s="29">
        <f>E94+E93</f>
        <v>32427987.381861385</v>
      </c>
      <c r="F97" s="29"/>
      <c r="P97" s="41"/>
      <c r="Q97" s="41"/>
      <c r="R97" s="41"/>
      <c r="S97" s="41"/>
    </row>
    <row r="98" spans="1:19" ht="12.6" customHeight="1">
      <c r="A98" s="41" t="s">
        <v>169</v>
      </c>
      <c r="B98" s="42"/>
      <c r="C98" s="18"/>
      <c r="D98" s="31" t="s">
        <v>45</v>
      </c>
      <c r="E98" s="19">
        <v>2898000</v>
      </c>
      <c r="P98" s="41"/>
      <c r="Q98" s="41"/>
      <c r="R98" s="41"/>
      <c r="S98" s="41"/>
    </row>
    <row r="99" spans="1:19" ht="12.6" customHeight="1">
      <c r="A99" s="41" t="s">
        <v>40</v>
      </c>
      <c r="B99" s="42"/>
      <c r="C99" s="18"/>
      <c r="D99" s="31" t="s">
        <v>45</v>
      </c>
      <c r="E99" s="19">
        <v>8350102</v>
      </c>
      <c r="P99" s="41"/>
      <c r="Q99" s="41"/>
      <c r="R99" s="41"/>
      <c r="S99" s="41"/>
    </row>
    <row r="100" spans="1:19" ht="12.6" customHeight="1">
      <c r="A100" s="41" t="s">
        <v>39</v>
      </c>
      <c r="B100" s="42"/>
      <c r="C100" s="18"/>
      <c r="D100" s="31" t="s">
        <v>45</v>
      </c>
      <c r="E100" s="19">
        <f>E115*1.3</f>
        <v>623610</v>
      </c>
      <c r="P100" s="41"/>
      <c r="Q100" s="41"/>
      <c r="R100" s="41"/>
      <c r="S100" s="41"/>
    </row>
    <row r="101" spans="1:19" ht="12.6" customHeight="1">
      <c r="A101" s="41"/>
      <c r="B101" s="42"/>
      <c r="C101" s="18"/>
      <c r="D101" s="31"/>
      <c r="P101" s="41"/>
      <c r="Q101" s="41"/>
      <c r="R101" s="41"/>
      <c r="S101" s="41"/>
    </row>
    <row r="102" spans="1:19" ht="12.6" customHeight="1" thickBot="1">
      <c r="A102" s="41"/>
      <c r="B102" s="42"/>
      <c r="C102" s="18"/>
      <c r="D102" s="31"/>
      <c r="E102" s="29"/>
      <c r="F102" s="29"/>
      <c r="P102" s="41"/>
      <c r="Q102" s="41"/>
      <c r="R102" s="41"/>
      <c r="S102" s="41"/>
    </row>
    <row r="103" spans="1:19" ht="12.6" customHeight="1" thickBot="1">
      <c r="A103" s="59" t="s">
        <v>44</v>
      </c>
      <c r="B103" s="58"/>
      <c r="C103" s="57"/>
      <c r="D103" s="56"/>
      <c r="E103" s="55">
        <f>E99+E98+E97+E100</f>
        <v>44299699.381861389</v>
      </c>
      <c r="F103" s="54"/>
      <c r="P103" s="41"/>
      <c r="Q103" s="41"/>
      <c r="R103" s="41"/>
      <c r="S103" s="41"/>
    </row>
    <row r="104" spans="1:19" ht="12.6" customHeight="1">
      <c r="A104" s="41"/>
      <c r="B104" s="42"/>
      <c r="C104" s="18"/>
      <c r="D104" s="31"/>
      <c r="F104" s="29"/>
      <c r="P104" s="41"/>
      <c r="Q104" s="41"/>
      <c r="R104" s="41"/>
      <c r="S104" s="41"/>
    </row>
    <row r="105" spans="1:19" ht="12.6" customHeight="1">
      <c r="A105" s="41"/>
      <c r="B105" s="42"/>
      <c r="C105" s="18"/>
      <c r="D105" s="31"/>
      <c r="E105" s="29"/>
      <c r="F105" s="29"/>
      <c r="P105" s="41"/>
      <c r="Q105" s="41"/>
      <c r="R105" s="41"/>
      <c r="S105" s="41"/>
    </row>
    <row r="106" spans="1:19" ht="12.6" customHeight="1">
      <c r="A106" s="41"/>
      <c r="B106" s="42"/>
      <c r="C106" s="18"/>
      <c r="E106" s="18"/>
      <c r="F106" s="29"/>
      <c r="P106" s="41"/>
      <c r="Q106" s="41"/>
      <c r="R106" s="41"/>
      <c r="S106" s="41"/>
    </row>
    <row r="107" spans="1:19" ht="12.6" customHeight="1">
      <c r="A107" s="41"/>
      <c r="B107" s="42"/>
      <c r="C107" s="18"/>
      <c r="D107" s="31"/>
      <c r="E107" s="54"/>
      <c r="F107" s="29"/>
      <c r="P107" s="41"/>
      <c r="Q107" s="41"/>
      <c r="R107" s="41"/>
      <c r="S107" s="41"/>
    </row>
    <row r="108" spans="1:19" ht="12.6" customHeight="1">
      <c r="A108" s="41"/>
      <c r="B108" s="42"/>
      <c r="C108" s="18"/>
      <c r="D108" s="31"/>
      <c r="E108" s="29"/>
      <c r="F108" s="29"/>
      <c r="P108" s="41"/>
      <c r="Q108" s="41"/>
      <c r="R108" s="41"/>
      <c r="S108" s="41"/>
    </row>
    <row r="109" spans="1:19" ht="12.6" customHeight="1">
      <c r="A109" s="41" t="s">
        <v>43</v>
      </c>
      <c r="B109" s="53">
        <v>62368.564017999997</v>
      </c>
      <c r="C109" s="18"/>
      <c r="D109" s="52">
        <f>B109/5280</f>
        <v>11.81222803371212</v>
      </c>
      <c r="E109" s="51" t="s">
        <v>42</v>
      </c>
      <c r="F109" s="29"/>
      <c r="P109" s="41"/>
      <c r="Q109" s="41"/>
      <c r="R109" s="41"/>
      <c r="S109" s="41"/>
    </row>
    <row r="110" spans="1:19" ht="12.6" customHeight="1">
      <c r="A110" s="41"/>
      <c r="B110" s="42"/>
      <c r="C110" s="18"/>
      <c r="D110" s="31"/>
      <c r="E110" s="29"/>
      <c r="F110" s="29"/>
      <c r="P110" s="41"/>
      <c r="Q110" s="41"/>
      <c r="R110" s="41"/>
      <c r="S110" s="41"/>
    </row>
    <row r="111" spans="1:19" ht="12.6" customHeight="1">
      <c r="A111" s="50" t="s">
        <v>41</v>
      </c>
      <c r="B111" s="48"/>
      <c r="C111" s="47"/>
      <c r="D111" s="47"/>
      <c r="E111" s="50"/>
      <c r="F111" s="49"/>
      <c r="G111" s="47"/>
      <c r="H111" s="47"/>
      <c r="I111" s="47"/>
      <c r="P111" s="41"/>
      <c r="Q111" s="41"/>
      <c r="R111" s="41"/>
      <c r="S111" s="41"/>
    </row>
    <row r="112" spans="1:19" ht="12.6" customHeight="1">
      <c r="A112" s="41"/>
      <c r="B112" s="42"/>
      <c r="C112" s="18"/>
      <c r="E112" s="41" t="s">
        <v>51</v>
      </c>
      <c r="F112" s="18"/>
      <c r="G112" s="101" t="s">
        <v>168</v>
      </c>
      <c r="H112" s="62" t="s">
        <v>1</v>
      </c>
      <c r="I112" s="62" t="s">
        <v>167</v>
      </c>
      <c r="J112" s="66">
        <v>5.0000000000000001E-3</v>
      </c>
      <c r="P112" s="41"/>
      <c r="Q112" s="41"/>
      <c r="R112" s="41"/>
      <c r="S112" s="41"/>
    </row>
    <row r="113" spans="1:19" ht="12.6" customHeight="1">
      <c r="A113" s="41" t="s">
        <v>169</v>
      </c>
      <c r="B113" s="42"/>
      <c r="C113" s="18"/>
      <c r="E113" s="19">
        <v>2463000</v>
      </c>
      <c r="F113" s="18"/>
      <c r="G113" s="43">
        <f>E98-E113</f>
        <v>435000</v>
      </c>
      <c r="H113" s="128">
        <f>G113-I113</f>
        <v>432825</v>
      </c>
      <c r="I113" s="128">
        <f>G113*J112</f>
        <v>2175</v>
      </c>
      <c r="P113" s="41"/>
      <c r="Q113" s="41"/>
      <c r="R113" s="41"/>
      <c r="S113" s="41"/>
    </row>
    <row r="114" spans="1:19" ht="12.6" customHeight="1">
      <c r="A114" s="41" t="s">
        <v>40</v>
      </c>
      <c r="B114" s="42"/>
      <c r="C114" s="18"/>
      <c r="E114" s="19">
        <v>6034783</v>
      </c>
      <c r="F114" s="18"/>
      <c r="G114" s="43">
        <f>E99-E114</f>
        <v>2315319</v>
      </c>
      <c r="H114" s="128">
        <f>G114-I114</f>
        <v>2303742.4049999998</v>
      </c>
      <c r="I114" s="43">
        <f>G114*J112</f>
        <v>11576.594999999999</v>
      </c>
      <c r="P114" s="41"/>
      <c r="Q114" s="41"/>
      <c r="R114" s="41"/>
      <c r="S114" s="41"/>
    </row>
    <row r="115" spans="1:19" ht="12.6" customHeight="1">
      <c r="A115" s="49" t="s">
        <v>39</v>
      </c>
      <c r="B115" s="48"/>
      <c r="C115" s="47"/>
      <c r="D115" s="47"/>
      <c r="E115" s="46">
        <v>479700</v>
      </c>
      <c r="F115" s="18"/>
      <c r="G115" s="43">
        <f>E100-E115</f>
        <v>143910</v>
      </c>
      <c r="H115" s="128">
        <f>G115-I115</f>
        <v>143190.45000000001</v>
      </c>
      <c r="I115" s="43">
        <f>G115*J112</f>
        <v>719.55000000000007</v>
      </c>
      <c r="P115" s="41"/>
      <c r="Q115" s="41"/>
      <c r="R115" s="41"/>
      <c r="S115" s="41"/>
    </row>
    <row r="116" spans="1:19" ht="12.6" customHeight="1">
      <c r="A116" s="41"/>
      <c r="B116" s="42"/>
      <c r="C116" s="18"/>
      <c r="D116" s="45">
        <f ca="1">E116/E103</f>
        <v>0.20265336165409123</v>
      </c>
      <c r="E116" s="44">
        <f ca="1">SUM(E113:E116)</f>
        <v>8977483</v>
      </c>
      <c r="F116" s="41" t="s">
        <v>38</v>
      </c>
      <c r="H116" s="129">
        <f>SUM(H113:H115)</f>
        <v>2879757.855</v>
      </c>
      <c r="I116" s="129">
        <f>SUM(I113:I115)</f>
        <v>14471.144999999999</v>
      </c>
      <c r="P116" s="41"/>
      <c r="Q116" s="41"/>
      <c r="R116" s="41"/>
      <c r="S116" s="41"/>
    </row>
    <row r="117" spans="1:19" ht="12.6" customHeight="1">
      <c r="A117" s="41"/>
      <c r="B117" s="42"/>
      <c r="C117" s="18"/>
      <c r="E117" s="18"/>
      <c r="F117" s="18"/>
      <c r="P117" s="41"/>
      <c r="Q117" s="41"/>
      <c r="R117" s="41"/>
      <c r="S117" s="41"/>
    </row>
    <row r="118" spans="1:19" ht="12.6" customHeight="1">
      <c r="A118" s="41"/>
      <c r="B118" s="42"/>
      <c r="C118" s="18"/>
      <c r="E118" s="44">
        <f ca="1">E103-E116</f>
        <v>35322216.381861992</v>
      </c>
      <c r="F118" s="41" t="s">
        <v>37</v>
      </c>
      <c r="P118" s="41"/>
      <c r="Q118" s="41"/>
      <c r="R118" s="41"/>
      <c r="S118" s="41"/>
    </row>
    <row r="119" spans="1:19" ht="12.6" customHeight="1">
      <c r="A119" s="41"/>
      <c r="B119" s="42"/>
      <c r="C119" s="31"/>
      <c r="D119" s="29"/>
      <c r="E119" s="29"/>
      <c r="F119" s="28"/>
      <c r="P119" s="41"/>
      <c r="Q119" s="41"/>
      <c r="R119" s="41"/>
      <c r="S119" s="41"/>
    </row>
    <row r="120" spans="1:19" ht="12.6" customHeight="1">
      <c r="A120" s="41"/>
      <c r="B120" s="42"/>
      <c r="C120" s="31"/>
      <c r="D120" s="19"/>
      <c r="F120" s="18"/>
      <c r="P120" s="41"/>
      <c r="Q120" s="41"/>
      <c r="R120" s="41"/>
      <c r="S120" s="41"/>
    </row>
    <row r="121" spans="1:19" ht="12.6" customHeight="1">
      <c r="A121" s="41"/>
      <c r="B121" s="42"/>
      <c r="C121" s="31"/>
      <c r="D121" s="19"/>
      <c r="F121" s="18"/>
      <c r="P121" s="41"/>
      <c r="Q121" s="41"/>
      <c r="R121" s="41"/>
      <c r="S121" s="41"/>
    </row>
    <row r="122" spans="1:19" ht="12.6" customHeight="1">
      <c r="A122" s="41"/>
      <c r="B122" s="42"/>
      <c r="C122" s="31"/>
      <c r="D122" s="29" t="s">
        <v>36</v>
      </c>
      <c r="E122" s="29">
        <f>E115+E114+E113+E89</f>
        <v>34471183.771903604</v>
      </c>
      <c r="F122" s="28"/>
      <c r="H122" s="43"/>
      <c r="P122" s="41"/>
      <c r="Q122" s="41"/>
      <c r="R122" s="41"/>
      <c r="S122" s="41"/>
    </row>
    <row r="123" spans="1:19" ht="12.6" customHeight="1">
      <c r="A123" s="28"/>
      <c r="B123" s="41"/>
      <c r="C123" s="42"/>
      <c r="D123" s="126" t="s">
        <v>166</v>
      </c>
      <c r="E123" s="29">
        <f>E92+I116</f>
        <v>141939.64885951803</v>
      </c>
      <c r="F123" s="29"/>
      <c r="G123" s="28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1:19" ht="12.6" customHeight="1">
      <c r="A124" s="28"/>
      <c r="B124" s="41"/>
      <c r="C124" s="42"/>
      <c r="D124" s="127" t="s">
        <v>35</v>
      </c>
      <c r="E124" s="29">
        <f>H116+E91+E94</f>
        <v>9686575.9610982612</v>
      </c>
      <c r="F124" s="29"/>
      <c r="G124" s="28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:19" ht="12.6" customHeight="1">
      <c r="A125" s="28"/>
      <c r="B125" s="41"/>
      <c r="C125" s="42"/>
      <c r="D125" s="31"/>
      <c r="E125" s="54">
        <f>E124+E123+E122</f>
        <v>44299699.381861381</v>
      </c>
      <c r="F125" s="29"/>
      <c r="G125" s="28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ht="12.6" customHeight="1">
      <c r="A126" s="28"/>
      <c r="B126" s="41"/>
      <c r="C126" s="42"/>
      <c r="D126" s="31"/>
      <c r="E126" s="29"/>
      <c r="F126" s="29"/>
      <c r="G126" s="28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ht="12.6" customHeight="1">
      <c r="A127" s="28"/>
      <c r="B127" s="41"/>
      <c r="C127" s="42"/>
      <c r="D127" s="31"/>
      <c r="E127" s="29"/>
      <c r="F127" s="29"/>
      <c r="G127" s="28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1:19" ht="12.6" customHeight="1">
      <c r="A128" s="28"/>
      <c r="B128" s="41"/>
      <c r="C128" s="42"/>
      <c r="D128" s="31"/>
      <c r="E128" s="29"/>
      <c r="F128" s="29"/>
      <c r="G128" s="28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ht="12.6" customHeight="1">
      <c r="A129" s="28"/>
      <c r="B129" s="41"/>
      <c r="C129" s="42"/>
      <c r="D129" s="31"/>
      <c r="E129" s="29"/>
      <c r="F129" s="29"/>
      <c r="G129" s="28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ht="12.6" customHeight="1">
      <c r="A130" s="28"/>
      <c r="B130" s="41"/>
      <c r="C130" s="42"/>
      <c r="D130" s="31"/>
      <c r="E130" s="29"/>
      <c r="F130" s="29"/>
      <c r="G130" s="28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1:19" ht="13.7" customHeight="1">
      <c r="A131" s="28"/>
      <c r="B131" s="31"/>
      <c r="C131" s="33"/>
      <c r="D131" s="34"/>
      <c r="E131" s="40"/>
      <c r="F131" s="22"/>
      <c r="G131" s="28"/>
    </row>
    <row r="132" spans="1:19" ht="13.7" customHeight="1">
      <c r="A132" s="28"/>
      <c r="B132" s="31"/>
      <c r="C132" s="33"/>
      <c r="D132" s="34"/>
      <c r="E132" s="40"/>
      <c r="F132" s="22"/>
      <c r="G132" s="28"/>
    </row>
    <row r="133" spans="1:19" ht="13.7" customHeight="1">
      <c r="A133" s="28"/>
      <c r="B133" s="31"/>
      <c r="C133" s="33"/>
      <c r="D133" s="34"/>
      <c r="E133" s="40"/>
      <c r="F133" s="22"/>
      <c r="G133" s="28"/>
    </row>
    <row r="134" spans="1:19" ht="13.7" customHeight="1">
      <c r="A134" s="28"/>
      <c r="B134" s="31"/>
      <c r="C134" s="33"/>
      <c r="D134" s="34"/>
      <c r="E134" s="40"/>
      <c r="F134" s="22"/>
      <c r="G134" s="28"/>
    </row>
    <row r="135" spans="1:19" ht="12.6" customHeight="1">
      <c r="A135" s="28"/>
      <c r="B135" s="28"/>
      <c r="C135" s="32"/>
      <c r="D135" s="28"/>
      <c r="E135" s="29"/>
      <c r="F135" s="29"/>
      <c r="G135" s="28"/>
    </row>
    <row r="136" spans="1:19" ht="12.6" customHeight="1">
      <c r="A136" s="28"/>
      <c r="B136" s="28"/>
      <c r="C136" s="32"/>
      <c r="D136" s="28"/>
      <c r="E136" s="29"/>
      <c r="F136" s="29"/>
      <c r="G136" s="28"/>
    </row>
    <row r="137" spans="1:19" ht="12.95" customHeight="1">
      <c r="A137" s="39"/>
    </row>
    <row r="138" spans="1:19" ht="14.45" customHeight="1">
      <c r="A138" s="38"/>
      <c r="B138" s="35"/>
      <c r="C138" s="37"/>
      <c r="D138" s="35"/>
      <c r="E138" s="36"/>
      <c r="F138" s="36"/>
      <c r="G138" s="35"/>
    </row>
    <row r="139" spans="1:19" ht="12.6" customHeight="1">
      <c r="A139" s="28"/>
      <c r="B139" s="31"/>
      <c r="C139" s="32"/>
      <c r="D139" s="31"/>
      <c r="E139" s="30"/>
      <c r="F139" s="29"/>
      <c r="G139" s="28"/>
    </row>
    <row r="140" spans="1:19" ht="12.6" customHeight="1">
      <c r="A140" s="28"/>
      <c r="B140" s="31"/>
      <c r="C140" s="32"/>
      <c r="D140" s="31"/>
      <c r="E140" s="30"/>
      <c r="F140" s="29"/>
      <c r="G140" s="28"/>
    </row>
    <row r="141" spans="1:19" ht="12.6" customHeight="1">
      <c r="A141" s="28"/>
      <c r="B141" s="31"/>
      <c r="C141" s="32"/>
      <c r="D141" s="31"/>
      <c r="E141" s="30"/>
      <c r="F141" s="29"/>
      <c r="G141" s="28"/>
    </row>
    <row r="142" spans="1:19" ht="12.6" customHeight="1">
      <c r="A142" s="28"/>
      <c r="B142" s="31"/>
      <c r="C142" s="32"/>
      <c r="D142" s="31"/>
      <c r="E142" s="30"/>
      <c r="F142" s="29"/>
      <c r="G142" s="28"/>
    </row>
    <row r="143" spans="1:19" ht="12.6" customHeight="1">
      <c r="A143" s="28"/>
      <c r="B143" s="31"/>
      <c r="C143" s="32"/>
      <c r="D143" s="31"/>
      <c r="E143" s="30"/>
      <c r="F143" s="29"/>
      <c r="G143" s="28"/>
    </row>
    <row r="144" spans="1:19" ht="12.6" customHeight="1">
      <c r="A144" s="28"/>
      <c r="B144" s="31"/>
      <c r="C144" s="32"/>
      <c r="D144" s="31"/>
      <c r="E144" s="30"/>
      <c r="F144" s="29"/>
      <c r="G144" s="28"/>
    </row>
    <row r="145" spans="1:7" ht="12.6" customHeight="1">
      <c r="A145" s="28"/>
      <c r="B145" s="31"/>
      <c r="C145" s="32"/>
      <c r="D145" s="31"/>
      <c r="E145" s="30"/>
      <c r="F145" s="29"/>
      <c r="G145" s="28"/>
    </row>
    <row r="146" spans="1:7" ht="12.6" customHeight="1">
      <c r="A146" s="28"/>
      <c r="B146" s="31"/>
      <c r="C146" s="32"/>
      <c r="D146" s="31"/>
      <c r="E146" s="30"/>
      <c r="F146" s="29"/>
      <c r="G146" s="28"/>
    </row>
    <row r="147" spans="1:7" ht="12.6" customHeight="1">
      <c r="A147" s="28"/>
      <c r="B147" s="31"/>
      <c r="C147" s="32"/>
      <c r="D147" s="31"/>
      <c r="E147" s="30"/>
      <c r="F147" s="29"/>
      <c r="G147" s="28"/>
    </row>
    <row r="148" spans="1:7" ht="12.6" customHeight="1">
      <c r="A148" s="28"/>
      <c r="B148" s="31"/>
      <c r="C148" s="32"/>
      <c r="D148" s="31"/>
      <c r="E148" s="30"/>
      <c r="F148" s="29"/>
      <c r="G148" s="28"/>
    </row>
    <row r="149" spans="1:7" ht="12.6" customHeight="1">
      <c r="A149" s="28"/>
      <c r="B149" s="31"/>
      <c r="C149" s="32"/>
      <c r="D149" s="31"/>
      <c r="E149" s="30"/>
      <c r="F149" s="29"/>
      <c r="G149" s="28"/>
    </row>
    <row r="150" spans="1:7" ht="12.6" customHeight="1">
      <c r="A150" s="28"/>
      <c r="B150" s="31"/>
      <c r="C150" s="32"/>
      <c r="D150" s="31"/>
      <c r="E150" s="30"/>
      <c r="F150" s="29"/>
      <c r="G150" s="28"/>
    </row>
    <row r="151" spans="1:7" ht="12.6" customHeight="1">
      <c r="A151" s="28"/>
      <c r="B151" s="34"/>
      <c r="C151" s="33"/>
      <c r="D151" s="31"/>
      <c r="E151" s="30"/>
      <c r="F151" s="29"/>
      <c r="G151" s="28"/>
    </row>
    <row r="152" spans="1:7" ht="12.6" customHeight="1">
      <c r="A152" s="28"/>
      <c r="B152" s="34"/>
      <c r="C152" s="33"/>
      <c r="D152" s="31"/>
      <c r="E152" s="30"/>
      <c r="F152" s="29"/>
      <c r="G152" s="28"/>
    </row>
    <row r="153" spans="1:7" ht="12.6" customHeight="1">
      <c r="A153" s="28"/>
      <c r="B153" s="31"/>
      <c r="C153" s="32"/>
      <c r="D153" s="31"/>
      <c r="E153" s="30"/>
      <c r="F153" s="29"/>
      <c r="G153" s="28"/>
    </row>
    <row r="154" spans="1:7" ht="12.6" customHeight="1">
      <c r="A154" s="28"/>
      <c r="B154" s="31"/>
      <c r="C154" s="32"/>
      <c r="D154" s="31"/>
      <c r="E154" s="30"/>
      <c r="F154" s="29"/>
      <c r="G154" s="28"/>
    </row>
    <row r="155" spans="1:7" ht="12.6" customHeight="1">
      <c r="A155" s="28"/>
      <c r="B155" s="31"/>
      <c r="C155" s="32"/>
      <c r="D155" s="31"/>
      <c r="E155" s="30"/>
      <c r="F155" s="29"/>
      <c r="G155" s="28"/>
    </row>
    <row r="156" spans="1:7" ht="12.6" customHeight="1">
      <c r="A156" s="28"/>
      <c r="B156" s="31"/>
      <c r="C156" s="32"/>
      <c r="D156" s="31"/>
      <c r="E156" s="30"/>
      <c r="F156" s="29"/>
      <c r="G156" s="28"/>
    </row>
    <row r="157" spans="1:7" ht="12.6" customHeight="1">
      <c r="A157" s="28"/>
      <c r="B157" s="31"/>
      <c r="C157" s="32"/>
      <c r="D157" s="31"/>
      <c r="E157" s="30"/>
      <c r="F157" s="29"/>
      <c r="G157" s="28"/>
    </row>
    <row r="158" spans="1:7" ht="12.6" customHeight="1">
      <c r="A158" s="28"/>
      <c r="B158" s="31"/>
      <c r="C158" s="32"/>
      <c r="D158" s="31"/>
      <c r="E158" s="30"/>
      <c r="F158" s="29"/>
      <c r="G158" s="28"/>
    </row>
    <row r="159" spans="1:7" ht="12.6" customHeight="1">
      <c r="A159" s="28"/>
      <c r="B159" s="31"/>
      <c r="C159" s="32"/>
      <c r="D159" s="31"/>
      <c r="E159" s="30"/>
      <c r="F159" s="29"/>
      <c r="G159" s="28"/>
    </row>
    <row r="160" spans="1:7" ht="12.6" customHeight="1">
      <c r="A160" s="28"/>
      <c r="B160" s="31"/>
      <c r="C160" s="32"/>
      <c r="D160" s="31"/>
      <c r="E160" s="30"/>
      <c r="F160" s="29"/>
      <c r="G160" s="28"/>
    </row>
    <row r="161" spans="1:7" ht="12.6" customHeight="1">
      <c r="A161" s="28"/>
      <c r="B161" s="31"/>
      <c r="C161" s="32"/>
      <c r="D161" s="31"/>
      <c r="E161" s="30"/>
      <c r="F161" s="29"/>
      <c r="G161" s="28"/>
    </row>
    <row r="162" spans="1:7" ht="12.6" customHeight="1">
      <c r="A162" s="28"/>
      <c r="B162" s="31"/>
      <c r="C162" s="32"/>
      <c r="D162" s="31"/>
      <c r="E162" s="30"/>
      <c r="F162" s="29"/>
      <c r="G162" s="28"/>
    </row>
    <row r="163" spans="1:7" ht="12.6" customHeight="1">
      <c r="A163" s="28"/>
      <c r="B163" s="31"/>
      <c r="C163" s="32"/>
      <c r="D163" s="31"/>
      <c r="E163" s="30"/>
      <c r="F163" s="29"/>
      <c r="G163" s="28"/>
    </row>
    <row r="164" spans="1:7" ht="12.6" customHeight="1">
      <c r="A164" s="28"/>
      <c r="B164" s="31"/>
      <c r="C164" s="32"/>
      <c r="D164" s="31"/>
      <c r="E164" s="30"/>
      <c r="F164" s="29"/>
      <c r="G164" s="28"/>
    </row>
    <row r="165" spans="1:7" ht="12.6" customHeight="1">
      <c r="A165" s="28"/>
      <c r="B165" s="31"/>
      <c r="C165" s="32"/>
      <c r="D165" s="31"/>
      <c r="E165" s="30"/>
      <c r="F165" s="29"/>
      <c r="G165" s="28"/>
    </row>
    <row r="166" spans="1:7" ht="12.6" customHeight="1">
      <c r="A166" s="28"/>
      <c r="B166" s="31"/>
      <c r="C166" s="32"/>
      <c r="D166" s="31"/>
      <c r="E166" s="30"/>
      <c r="F166" s="29"/>
      <c r="G166" s="28"/>
    </row>
    <row r="167" spans="1:7" ht="12.6" customHeight="1">
      <c r="A167" s="28"/>
      <c r="B167" s="31"/>
      <c r="C167" s="32"/>
      <c r="D167" s="31"/>
      <c r="E167" s="30"/>
      <c r="F167" s="29"/>
      <c r="G167" s="28"/>
    </row>
    <row r="168" spans="1:7" ht="12.6" customHeight="1">
      <c r="A168" s="28"/>
      <c r="B168" s="31"/>
      <c r="C168" s="32"/>
      <c r="D168" s="31"/>
      <c r="E168" s="30"/>
      <c r="F168" s="29"/>
      <c r="G168" s="28"/>
    </row>
    <row r="169" spans="1:7" ht="12.6" customHeight="1">
      <c r="A169" s="28"/>
      <c r="B169" s="31"/>
      <c r="C169" s="32"/>
      <c r="D169" s="31"/>
      <c r="E169" s="30"/>
      <c r="F169" s="29"/>
      <c r="G169" s="28"/>
    </row>
    <row r="170" spans="1:7" ht="12.6" customHeight="1">
      <c r="A170" s="28"/>
      <c r="B170" s="31"/>
      <c r="C170" s="32"/>
      <c r="D170" s="31"/>
      <c r="E170" s="30"/>
      <c r="F170" s="29"/>
      <c r="G170" s="28"/>
    </row>
    <row r="171" spans="1:7" ht="12.6" customHeight="1">
      <c r="A171" s="28"/>
      <c r="B171" s="31"/>
      <c r="C171" s="32"/>
      <c r="D171" s="31"/>
      <c r="E171" s="30"/>
      <c r="F171" s="29"/>
      <c r="G171" s="28"/>
    </row>
    <row r="172" spans="1:7" ht="12.6" customHeight="1">
      <c r="A172" s="28"/>
      <c r="B172" s="31"/>
      <c r="C172" s="32"/>
      <c r="D172" s="31"/>
      <c r="E172" s="30"/>
      <c r="F172" s="29"/>
      <c r="G172" s="28"/>
    </row>
    <row r="173" spans="1:7" ht="12.6" customHeight="1">
      <c r="A173" s="28"/>
      <c r="B173" s="31"/>
      <c r="C173" s="32"/>
      <c r="D173" s="31"/>
      <c r="E173" s="30"/>
      <c r="F173" s="29"/>
      <c r="G173" s="28"/>
    </row>
    <row r="174" spans="1:7" ht="12.6" customHeight="1">
      <c r="A174" s="28"/>
      <c r="B174" s="31"/>
      <c r="C174" s="32"/>
      <c r="D174" s="31"/>
      <c r="E174" s="30"/>
      <c r="F174" s="29"/>
      <c r="G174" s="28"/>
    </row>
    <row r="175" spans="1:7" ht="12.6" customHeight="1">
      <c r="A175" s="28"/>
      <c r="B175" s="31"/>
      <c r="C175" s="32"/>
      <c r="D175" s="31"/>
      <c r="E175" s="30"/>
      <c r="F175" s="29"/>
      <c r="G175" s="28"/>
    </row>
    <row r="176" spans="1:7" ht="12.6" customHeight="1">
      <c r="A176" s="28"/>
      <c r="B176" s="31"/>
      <c r="C176" s="32"/>
      <c r="D176" s="31"/>
      <c r="E176" s="30"/>
      <c r="F176" s="29"/>
      <c r="G176" s="28"/>
    </row>
    <row r="177" spans="1:7" ht="12.6" customHeight="1">
      <c r="A177" s="28"/>
      <c r="B177" s="31"/>
      <c r="C177" s="32"/>
      <c r="D177" s="31"/>
      <c r="E177" s="30"/>
      <c r="F177" s="29"/>
      <c r="G177" s="28"/>
    </row>
    <row r="178" spans="1:7" ht="12.6" customHeight="1">
      <c r="A178" s="28"/>
      <c r="B178" s="31"/>
      <c r="C178" s="32"/>
      <c r="D178" s="31"/>
      <c r="E178" s="30"/>
      <c r="F178" s="29"/>
      <c r="G178" s="28"/>
    </row>
    <row r="179" spans="1:7" ht="12.6" customHeight="1">
      <c r="A179" s="28"/>
      <c r="B179" s="31"/>
      <c r="C179" s="32"/>
      <c r="D179" s="31"/>
      <c r="E179" s="30"/>
      <c r="F179" s="29"/>
      <c r="G179" s="28"/>
    </row>
    <row r="180" spans="1:7" ht="12.6" customHeight="1">
      <c r="A180" s="28"/>
      <c r="B180" s="31"/>
      <c r="C180" s="32"/>
      <c r="D180" s="31"/>
      <c r="E180" s="30"/>
      <c r="F180" s="29"/>
      <c r="G180" s="28"/>
    </row>
    <row r="181" spans="1:7" ht="12.6" customHeight="1">
      <c r="A181" s="28"/>
      <c r="B181" s="31"/>
      <c r="C181" s="32"/>
      <c r="D181" s="31"/>
      <c r="E181" s="30"/>
      <c r="F181" s="29"/>
      <c r="G181" s="28"/>
    </row>
    <row r="182" spans="1:7" ht="12.95" customHeight="1">
      <c r="A182" s="24"/>
    </row>
    <row r="183" spans="1:7">
      <c r="A183" s="24"/>
    </row>
    <row r="184" spans="1:7">
      <c r="A184" s="24"/>
    </row>
    <row r="185" spans="1:7">
      <c r="A185" s="24"/>
      <c r="E185" s="23"/>
      <c r="F185" s="22"/>
      <c r="G185" s="21"/>
    </row>
    <row r="186" spans="1:7">
      <c r="A186" s="24"/>
      <c r="E186" s="23"/>
      <c r="F186" s="22"/>
      <c r="G186" s="25"/>
    </row>
    <row r="187" spans="1:7">
      <c r="A187" s="24"/>
      <c r="E187" s="27"/>
      <c r="F187" s="26"/>
      <c r="G187" s="25"/>
    </row>
    <row r="188" spans="1:7">
      <c r="A188" s="24"/>
      <c r="E188" s="27"/>
      <c r="F188" s="26"/>
      <c r="G188" s="25"/>
    </row>
    <row r="189" spans="1:7">
      <c r="A189" s="24"/>
      <c r="E189" s="23"/>
      <c r="F189" s="22"/>
      <c r="G189" s="21"/>
    </row>
    <row r="190" spans="1:7">
      <c r="A190" s="24"/>
      <c r="E190" s="23"/>
      <c r="F190" s="22"/>
      <c r="G190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opLeftCell="A34" workbookViewId="0">
      <selection sqref="A1:A4"/>
    </sheetView>
  </sheetViews>
  <sheetFormatPr defaultRowHeight="12.75"/>
  <cols>
    <col min="1" max="1" width="23" style="99" customWidth="1"/>
    <col min="2" max="2" width="13.5703125" style="99" customWidth="1"/>
    <col min="3" max="3" width="37.28515625" style="99" customWidth="1"/>
    <col min="4" max="16384" width="9.140625" style="99"/>
  </cols>
  <sheetData>
    <row r="1" spans="1:33" s="18" customFormat="1">
      <c r="A1" s="87" t="s">
        <v>129</v>
      </c>
      <c r="C1" s="20"/>
      <c r="E1" s="19"/>
      <c r="F1" s="19"/>
    </row>
    <row r="2" spans="1:33" s="18" customFormat="1">
      <c r="A2" s="87" t="s">
        <v>130</v>
      </c>
      <c r="C2" s="20"/>
      <c r="E2" s="19"/>
      <c r="F2" s="19"/>
    </row>
    <row r="3" spans="1:33" s="18" customFormat="1">
      <c r="A3" s="88">
        <v>43401</v>
      </c>
      <c r="C3" s="20"/>
      <c r="E3" s="19"/>
      <c r="F3" s="19"/>
    </row>
    <row r="4" spans="1:33" s="18" customFormat="1">
      <c r="A4" s="87" t="s">
        <v>127</v>
      </c>
      <c r="C4" s="20"/>
      <c r="E4" s="19"/>
      <c r="F4" s="19"/>
    </row>
    <row r="5" spans="1:33" s="18" customFormat="1">
      <c r="A5" s="81"/>
      <c r="C5" s="20"/>
      <c r="E5" s="19"/>
      <c r="F5" s="19"/>
    </row>
    <row r="6" spans="1:33" s="84" customFormat="1">
      <c r="A6" s="89" t="s">
        <v>131</v>
      </c>
      <c r="B6" s="90"/>
      <c r="C6" s="91"/>
      <c r="D6" s="92"/>
      <c r="E6" s="93"/>
      <c r="F6" s="93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s="18" customFormat="1" ht="12.95" customHeight="1">
      <c r="A7" s="62" t="s">
        <v>132</v>
      </c>
      <c r="C7" s="20"/>
      <c r="E7" s="19"/>
      <c r="F7" s="19"/>
    </row>
    <row r="8" spans="1:33" s="18" customFormat="1" ht="14.45" customHeight="1">
      <c r="A8" s="94" t="s">
        <v>133</v>
      </c>
      <c r="B8" s="95" t="s">
        <v>134</v>
      </c>
      <c r="C8" s="96" t="s">
        <v>135</v>
      </c>
      <c r="D8" s="60"/>
      <c r="E8" s="65"/>
      <c r="F8" s="65"/>
      <c r="G8" s="97"/>
      <c r="H8" s="97"/>
    </row>
    <row r="9" spans="1:33">
      <c r="A9" s="41" t="s">
        <v>136</v>
      </c>
      <c r="B9" s="98">
        <v>170</v>
      </c>
      <c r="C9" s="41" t="s">
        <v>137</v>
      </c>
    </row>
    <row r="10" spans="1:33">
      <c r="A10" s="41" t="s">
        <v>138</v>
      </c>
      <c r="B10" s="98">
        <v>15</v>
      </c>
      <c r="C10" s="100"/>
    </row>
    <row r="11" spans="1:33">
      <c r="A11" s="41" t="s">
        <v>139</v>
      </c>
      <c r="B11" s="98">
        <v>5</v>
      </c>
      <c r="C11" s="41"/>
    </row>
    <row r="12" spans="1:33">
      <c r="A12" s="41" t="s">
        <v>140</v>
      </c>
      <c r="B12" s="98">
        <v>20</v>
      </c>
      <c r="C12" s="100"/>
    </row>
    <row r="13" spans="1:33">
      <c r="A13" s="41" t="s">
        <v>141</v>
      </c>
      <c r="B13" s="43">
        <v>125</v>
      </c>
      <c r="C13" s="100"/>
    </row>
    <row r="14" spans="1:33">
      <c r="A14" s="49" t="s">
        <v>142</v>
      </c>
      <c r="B14" s="46">
        <v>110</v>
      </c>
      <c r="C14" s="41" t="s">
        <v>143</v>
      </c>
    </row>
    <row r="15" spans="1:33">
      <c r="A15" s="101" t="s">
        <v>144</v>
      </c>
      <c r="B15" s="102">
        <f>SUM(B9:B14)</f>
        <v>445</v>
      </c>
      <c r="C15" s="41"/>
    </row>
    <row r="16" spans="1:33" ht="15">
      <c r="B16" s="103"/>
    </row>
    <row r="17" spans="1:33" s="84" customFormat="1">
      <c r="A17" s="104" t="s">
        <v>145</v>
      </c>
      <c r="B17" s="105"/>
      <c r="C17" s="106"/>
      <c r="D17" s="92"/>
      <c r="E17" s="93"/>
      <c r="F17" s="93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s="18" customFormat="1" ht="12.95" customHeight="1">
      <c r="A18" s="62" t="s">
        <v>132</v>
      </c>
      <c r="C18" s="20"/>
      <c r="E18" s="19"/>
      <c r="F18" s="19"/>
    </row>
    <row r="19" spans="1:33" s="18" customFormat="1" ht="14.45" customHeight="1">
      <c r="A19" s="35" t="s">
        <v>133</v>
      </c>
      <c r="B19" s="38" t="s">
        <v>134</v>
      </c>
      <c r="C19" s="96" t="s">
        <v>135</v>
      </c>
      <c r="D19" s="60"/>
      <c r="E19" s="65"/>
      <c r="F19" s="65"/>
      <c r="G19" s="97"/>
      <c r="H19" s="97"/>
    </row>
    <row r="20" spans="1:33">
      <c r="A20" s="41" t="s">
        <v>136</v>
      </c>
      <c r="B20" s="98">
        <v>170</v>
      </c>
      <c r="C20" s="41" t="s">
        <v>137</v>
      </c>
    </row>
    <row r="21" spans="1:33">
      <c r="A21" s="41" t="s">
        <v>138</v>
      </c>
      <c r="B21" s="98">
        <v>29</v>
      </c>
      <c r="C21" s="100"/>
    </row>
    <row r="22" spans="1:33">
      <c r="A22" s="41" t="s">
        <v>146</v>
      </c>
      <c r="B22" s="98">
        <v>80</v>
      </c>
      <c r="C22" s="41"/>
    </row>
    <row r="23" spans="1:33">
      <c r="A23" s="41" t="s">
        <v>147</v>
      </c>
      <c r="B23" s="98">
        <v>480</v>
      </c>
      <c r="C23" s="100"/>
    </row>
    <row r="24" spans="1:33">
      <c r="A24" s="41" t="s">
        <v>140</v>
      </c>
      <c r="B24" s="98">
        <v>80</v>
      </c>
      <c r="C24" s="100"/>
    </row>
    <row r="25" spans="1:33">
      <c r="A25" s="41" t="s">
        <v>141</v>
      </c>
      <c r="B25" s="43">
        <v>125</v>
      </c>
      <c r="C25" s="100"/>
    </row>
    <row r="26" spans="1:33">
      <c r="A26" s="49" t="s">
        <v>142</v>
      </c>
      <c r="B26" s="46">
        <v>110</v>
      </c>
      <c r="C26" s="41" t="s">
        <v>143</v>
      </c>
    </row>
    <row r="27" spans="1:33">
      <c r="A27" s="101" t="s">
        <v>144</v>
      </c>
      <c r="B27" s="102">
        <f>SUM(B20:B26)</f>
        <v>1074</v>
      </c>
      <c r="C27" s="41"/>
    </row>
    <row r="28" spans="1:33" s="18" customFormat="1">
      <c r="A28" s="81"/>
      <c r="C28" s="20"/>
      <c r="E28" s="19"/>
      <c r="F28" s="19"/>
    </row>
    <row r="29" spans="1:33" s="84" customFormat="1">
      <c r="A29" s="107" t="s">
        <v>148</v>
      </c>
      <c r="B29" s="108"/>
      <c r="C29" s="109"/>
      <c r="D29" s="92"/>
      <c r="E29" s="93"/>
      <c r="F29" s="9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s="18" customFormat="1" ht="12.95" customHeight="1">
      <c r="A30" s="62" t="s">
        <v>132</v>
      </c>
      <c r="C30" s="20"/>
      <c r="E30" s="19"/>
      <c r="F30" s="19"/>
    </row>
    <row r="31" spans="1:33" s="18" customFormat="1" ht="14.45" customHeight="1">
      <c r="A31" s="35" t="s">
        <v>133</v>
      </c>
      <c r="B31" s="38" t="s">
        <v>134</v>
      </c>
      <c r="C31" s="96" t="s">
        <v>135</v>
      </c>
      <c r="D31" s="60"/>
      <c r="E31" s="65"/>
      <c r="F31" s="65"/>
      <c r="G31" s="97"/>
      <c r="H31" s="97"/>
    </row>
    <row r="32" spans="1:33">
      <c r="A32" s="41" t="s">
        <v>136</v>
      </c>
      <c r="B32" s="98">
        <v>170</v>
      </c>
      <c r="C32" s="41" t="s">
        <v>137</v>
      </c>
    </row>
    <row r="33" spans="1:33">
      <c r="A33" s="41" t="s">
        <v>138</v>
      </c>
      <c r="B33" s="98">
        <v>20</v>
      </c>
      <c r="C33" s="100"/>
    </row>
    <row r="34" spans="1:33">
      <c r="A34" s="41" t="s">
        <v>147</v>
      </c>
      <c r="B34" s="98">
        <v>400</v>
      </c>
      <c r="C34" s="100"/>
    </row>
    <row r="35" spans="1:33">
      <c r="A35" s="41" t="s">
        <v>140</v>
      </c>
      <c r="B35" s="98">
        <v>40</v>
      </c>
      <c r="C35" s="41" t="s">
        <v>149</v>
      </c>
    </row>
    <row r="36" spans="1:33">
      <c r="A36" s="41" t="s">
        <v>141</v>
      </c>
      <c r="B36" s="43">
        <v>50</v>
      </c>
      <c r="C36" s="100"/>
    </row>
    <row r="37" spans="1:33">
      <c r="A37" s="49" t="s">
        <v>142</v>
      </c>
      <c r="B37" s="46">
        <v>110</v>
      </c>
      <c r="C37" s="41" t="s">
        <v>143</v>
      </c>
    </row>
    <row r="38" spans="1:33">
      <c r="A38" s="101" t="s">
        <v>144</v>
      </c>
      <c r="B38" s="102">
        <f>SUM(B32:B37)</f>
        <v>790</v>
      </c>
      <c r="C38" s="41"/>
    </row>
    <row r="39" spans="1:33" s="18" customFormat="1">
      <c r="A39" s="81"/>
      <c r="C39" s="20"/>
      <c r="E39" s="19"/>
      <c r="F39" s="19"/>
    </row>
    <row r="40" spans="1:33" s="84" customFormat="1">
      <c r="A40" s="110" t="s">
        <v>150</v>
      </c>
      <c r="B40" s="111"/>
      <c r="C40" s="112"/>
      <c r="D40" s="92"/>
      <c r="E40" s="93"/>
      <c r="F40" s="93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s="18" customFormat="1" ht="12.95" customHeight="1">
      <c r="A41" s="62" t="s">
        <v>132</v>
      </c>
      <c r="C41" s="20"/>
      <c r="E41" s="19"/>
      <c r="F41" s="19"/>
    </row>
    <row r="42" spans="1:33" s="18" customFormat="1" ht="14.45" customHeight="1">
      <c r="A42" s="35" t="s">
        <v>133</v>
      </c>
      <c r="B42" s="38" t="s">
        <v>134</v>
      </c>
      <c r="C42" s="96" t="s">
        <v>135</v>
      </c>
      <c r="D42" s="60"/>
      <c r="E42" s="65"/>
      <c r="F42" s="65"/>
      <c r="G42" s="97"/>
      <c r="H42" s="97"/>
    </row>
    <row r="43" spans="1:33">
      <c r="A43" s="41" t="s">
        <v>136</v>
      </c>
      <c r="B43" s="98">
        <v>340</v>
      </c>
      <c r="C43" s="41" t="s">
        <v>151</v>
      </c>
    </row>
    <row r="44" spans="1:33">
      <c r="A44" s="41" t="s">
        <v>138</v>
      </c>
      <c r="B44" s="98">
        <v>56</v>
      </c>
      <c r="C44" s="100"/>
    </row>
    <row r="45" spans="1:33">
      <c r="A45" s="41" t="s">
        <v>147</v>
      </c>
      <c r="B45" s="98">
        <v>520</v>
      </c>
      <c r="C45" s="100"/>
    </row>
    <row r="46" spans="1:33">
      <c r="A46" s="41" t="s">
        <v>141</v>
      </c>
      <c r="B46" s="43">
        <v>125</v>
      </c>
      <c r="C46" s="100"/>
    </row>
    <row r="47" spans="1:33">
      <c r="A47" s="49" t="s">
        <v>142</v>
      </c>
      <c r="B47" s="46">
        <v>220</v>
      </c>
      <c r="C47" s="41" t="s">
        <v>152</v>
      </c>
    </row>
    <row r="48" spans="1:33">
      <c r="A48" s="101" t="s">
        <v>144</v>
      </c>
      <c r="B48" s="102">
        <f>SUM(B43:B47)</f>
        <v>1261</v>
      </c>
      <c r="C48" s="41"/>
    </row>
    <row r="49" spans="1:33" s="18" customFormat="1">
      <c r="A49" s="81"/>
      <c r="C49" s="20"/>
      <c r="E49" s="19"/>
      <c r="F49" s="19"/>
    </row>
    <row r="50" spans="1:33" s="84" customFormat="1">
      <c r="A50" s="113" t="s">
        <v>153</v>
      </c>
      <c r="B50" s="114"/>
      <c r="C50" s="115"/>
      <c r="D50" s="92"/>
      <c r="E50" s="93"/>
      <c r="F50" s="93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s="18" customFormat="1" ht="12.95" customHeight="1">
      <c r="A51" s="62" t="s">
        <v>132</v>
      </c>
      <c r="C51" s="20"/>
      <c r="E51" s="19"/>
      <c r="F51" s="19"/>
    </row>
    <row r="52" spans="1:33" s="18" customFormat="1" ht="14.45" customHeight="1">
      <c r="A52" s="35" t="s">
        <v>133</v>
      </c>
      <c r="B52" s="38" t="s">
        <v>134</v>
      </c>
      <c r="C52" s="96" t="s">
        <v>135</v>
      </c>
      <c r="D52" s="60"/>
      <c r="E52" s="65"/>
      <c r="F52" s="65"/>
      <c r="G52" s="97"/>
      <c r="H52" s="97"/>
    </row>
    <row r="53" spans="1:33">
      <c r="A53" s="41" t="s">
        <v>136</v>
      </c>
      <c r="B53" s="98">
        <v>170</v>
      </c>
      <c r="C53" s="41" t="s">
        <v>137</v>
      </c>
    </row>
    <row r="54" spans="1:33">
      <c r="A54" s="41" t="s">
        <v>154</v>
      </c>
      <c r="B54" s="98">
        <v>11</v>
      </c>
      <c r="C54" s="41"/>
    </row>
    <row r="55" spans="1:33">
      <c r="A55" s="41" t="s">
        <v>155</v>
      </c>
      <c r="B55" s="98">
        <v>75</v>
      </c>
      <c r="C55" s="41"/>
    </row>
    <row r="56" spans="1:33">
      <c r="A56" s="41" t="s">
        <v>141</v>
      </c>
      <c r="B56" s="43">
        <v>50</v>
      </c>
      <c r="C56" s="100"/>
    </row>
    <row r="57" spans="1:33">
      <c r="A57" s="49" t="s">
        <v>142</v>
      </c>
      <c r="B57" s="46">
        <v>110</v>
      </c>
      <c r="C57" s="41" t="s">
        <v>143</v>
      </c>
    </row>
    <row r="58" spans="1:33">
      <c r="A58" s="101" t="s">
        <v>144</v>
      </c>
      <c r="B58" s="102">
        <f>SUM(B53:B57)</f>
        <v>416</v>
      </c>
      <c r="C58" s="41"/>
    </row>
    <row r="59" spans="1:33" s="18" customFormat="1">
      <c r="C59" s="20"/>
      <c r="E59" s="19"/>
      <c r="F59" s="19"/>
    </row>
    <row r="60" spans="1:33" s="18" customFormat="1">
      <c r="C60" s="20"/>
      <c r="E60" s="19"/>
      <c r="F60" s="19"/>
    </row>
    <row r="61" spans="1:33" s="84" customFormat="1">
      <c r="A61" s="113" t="s">
        <v>156</v>
      </c>
      <c r="B61" s="114"/>
      <c r="C61" s="115"/>
      <c r="D61" s="92"/>
      <c r="E61" s="93"/>
      <c r="F61" s="93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s="18" customFormat="1" ht="12.95" customHeight="1">
      <c r="A62" s="62" t="s">
        <v>132</v>
      </c>
      <c r="C62" s="20"/>
      <c r="E62" s="19"/>
      <c r="F62" s="19"/>
    </row>
    <row r="63" spans="1:33" s="18" customFormat="1" ht="14.45" customHeight="1">
      <c r="A63" s="35" t="s">
        <v>133</v>
      </c>
      <c r="B63" s="38" t="s">
        <v>134</v>
      </c>
      <c r="C63" s="96" t="s">
        <v>135</v>
      </c>
      <c r="D63" s="60"/>
      <c r="E63" s="65"/>
      <c r="F63" s="65"/>
      <c r="G63" s="97"/>
      <c r="H63" s="97"/>
    </row>
    <row r="64" spans="1:33">
      <c r="A64" s="41" t="s">
        <v>136</v>
      </c>
      <c r="B64" s="98">
        <v>170</v>
      </c>
      <c r="C64" s="41" t="s">
        <v>137</v>
      </c>
    </row>
    <row r="65" spans="1:33">
      <c r="A65" s="41" t="s">
        <v>154</v>
      </c>
      <c r="B65" s="98">
        <v>11</v>
      </c>
      <c r="C65" s="41"/>
    </row>
    <row r="66" spans="1:33">
      <c r="A66" s="41" t="s">
        <v>141</v>
      </c>
      <c r="B66" s="43">
        <v>50</v>
      </c>
      <c r="C66" s="100"/>
    </row>
    <row r="67" spans="1:33">
      <c r="A67" s="49" t="s">
        <v>142</v>
      </c>
      <c r="B67" s="46">
        <v>110</v>
      </c>
      <c r="C67" s="41" t="s">
        <v>143</v>
      </c>
    </row>
    <row r="68" spans="1:33">
      <c r="A68" s="101" t="s">
        <v>144</v>
      </c>
      <c r="B68" s="102">
        <f>SUM(B64:B67)</f>
        <v>341</v>
      </c>
      <c r="C68" s="41"/>
    </row>
    <row r="69" spans="1:33" s="18" customFormat="1">
      <c r="C69" s="20"/>
      <c r="E69" s="19"/>
      <c r="F69" s="19"/>
    </row>
    <row r="70" spans="1:33" s="84" customFormat="1">
      <c r="A70" s="116" t="s">
        <v>157</v>
      </c>
      <c r="B70" s="117"/>
      <c r="C70" s="118"/>
      <c r="D70" s="92"/>
      <c r="E70" s="93"/>
      <c r="F70" s="93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s="18" customFormat="1" ht="12.95" customHeight="1">
      <c r="A71" s="62" t="s">
        <v>132</v>
      </c>
      <c r="C71" s="20"/>
      <c r="E71" s="19"/>
      <c r="F71" s="19"/>
    </row>
    <row r="72" spans="1:33" s="18" customFormat="1" ht="14.45" customHeight="1">
      <c r="A72" s="35" t="s">
        <v>133</v>
      </c>
      <c r="B72" s="38" t="s">
        <v>134</v>
      </c>
      <c r="C72" s="96" t="s">
        <v>135</v>
      </c>
      <c r="D72" s="60"/>
      <c r="E72" s="65"/>
      <c r="F72" s="65"/>
      <c r="G72" s="97"/>
      <c r="H72" s="97"/>
    </row>
    <row r="73" spans="1:33">
      <c r="A73" s="41" t="s">
        <v>158</v>
      </c>
      <c r="B73" s="98">
        <v>1</v>
      </c>
      <c r="C73" s="41" t="s">
        <v>159</v>
      </c>
    </row>
    <row r="74" spans="1:33">
      <c r="A74" s="41" t="s">
        <v>160</v>
      </c>
      <c r="B74" s="43">
        <v>16</v>
      </c>
      <c r="C74" s="100"/>
    </row>
    <row r="75" spans="1:33">
      <c r="A75" s="49" t="s">
        <v>161</v>
      </c>
      <c r="B75" s="46">
        <v>2</v>
      </c>
      <c r="C75" s="100"/>
    </row>
    <row r="76" spans="1:33">
      <c r="A76" s="101" t="s">
        <v>144</v>
      </c>
      <c r="B76" s="102">
        <f>B75+B74+B73</f>
        <v>19</v>
      </c>
      <c r="C76" s="41"/>
    </row>
    <row r="77" spans="1:33" s="18" customFormat="1">
      <c r="C77" s="20"/>
      <c r="E77" s="19"/>
      <c r="F77" s="19"/>
    </row>
    <row r="78" spans="1:33" s="84" customFormat="1">
      <c r="A78" s="119" t="s">
        <v>162</v>
      </c>
      <c r="B78" s="120"/>
      <c r="C78" s="121"/>
      <c r="D78" s="92"/>
      <c r="E78" s="93"/>
      <c r="F78" s="93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</row>
    <row r="79" spans="1:33" s="18" customFormat="1" ht="12.95" customHeight="1">
      <c r="A79" s="62" t="s">
        <v>132</v>
      </c>
      <c r="C79" s="20"/>
      <c r="E79" s="19"/>
      <c r="F79" s="19"/>
    </row>
    <row r="80" spans="1:33" s="18" customFormat="1" ht="14.45" customHeight="1">
      <c r="A80" s="35" t="s">
        <v>133</v>
      </c>
      <c r="B80" s="38" t="s">
        <v>134</v>
      </c>
      <c r="C80" s="96" t="s">
        <v>135</v>
      </c>
      <c r="D80" s="60"/>
      <c r="E80" s="65"/>
      <c r="F80" s="65"/>
      <c r="G80" s="97"/>
      <c r="H80" s="97"/>
    </row>
    <row r="81" spans="1:33">
      <c r="A81" s="41" t="s">
        <v>136</v>
      </c>
      <c r="B81" s="98">
        <v>170</v>
      </c>
      <c r="C81" s="41" t="s">
        <v>137</v>
      </c>
    </row>
    <row r="82" spans="1:33">
      <c r="A82" s="41" t="s">
        <v>141</v>
      </c>
      <c r="B82" s="43">
        <v>50</v>
      </c>
      <c r="C82" s="100"/>
    </row>
    <row r="83" spans="1:33">
      <c r="A83" s="49" t="s">
        <v>142</v>
      </c>
      <c r="B83" s="46">
        <v>110</v>
      </c>
      <c r="C83" s="41" t="s">
        <v>143</v>
      </c>
    </row>
    <row r="84" spans="1:33">
      <c r="A84" s="101" t="s">
        <v>144</v>
      </c>
      <c r="B84" s="102">
        <f>B83+B82+B81</f>
        <v>330</v>
      </c>
      <c r="C84" s="41"/>
    </row>
    <row r="85" spans="1:33">
      <c r="B85" s="122"/>
    </row>
    <row r="86" spans="1:33" s="84" customFormat="1">
      <c r="A86" s="123" t="s">
        <v>163</v>
      </c>
      <c r="B86" s="124"/>
      <c r="C86" s="125"/>
      <c r="D86" s="92"/>
      <c r="E86" s="93"/>
      <c r="F86" s="93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1:33" s="18" customFormat="1" ht="12.95" customHeight="1">
      <c r="A87" s="62" t="s">
        <v>132</v>
      </c>
      <c r="C87" s="20"/>
      <c r="E87" s="19"/>
      <c r="F87" s="19"/>
    </row>
    <row r="88" spans="1:33" s="18" customFormat="1" ht="14.45" customHeight="1">
      <c r="A88" s="35" t="s">
        <v>133</v>
      </c>
      <c r="B88" s="38" t="s">
        <v>134</v>
      </c>
      <c r="C88" s="96" t="s">
        <v>135</v>
      </c>
      <c r="D88" s="60"/>
      <c r="E88" s="65"/>
      <c r="F88" s="65"/>
      <c r="G88" s="81"/>
      <c r="H88" s="81"/>
    </row>
    <row r="89" spans="1:33">
      <c r="A89" s="41" t="s">
        <v>136</v>
      </c>
      <c r="B89" s="98">
        <v>340</v>
      </c>
      <c r="C89" s="41" t="s">
        <v>164</v>
      </c>
    </row>
    <row r="90" spans="1:33">
      <c r="A90" s="41" t="s">
        <v>165</v>
      </c>
      <c r="B90" s="98">
        <v>15</v>
      </c>
      <c r="C90" s="100"/>
    </row>
    <row r="91" spans="1:33">
      <c r="A91" s="41" t="s">
        <v>141</v>
      </c>
      <c r="B91" s="43">
        <v>50</v>
      </c>
      <c r="C91" s="100"/>
    </row>
    <row r="92" spans="1:33">
      <c r="A92" s="49" t="s">
        <v>142</v>
      </c>
      <c r="B92" s="46">
        <v>220</v>
      </c>
      <c r="C92" s="41" t="s">
        <v>152</v>
      </c>
    </row>
    <row r="93" spans="1:33">
      <c r="A93" s="101" t="s">
        <v>144</v>
      </c>
      <c r="B93" s="102">
        <f>B92+B91+B90+B89</f>
        <v>625</v>
      </c>
      <c r="C93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Budget</vt:lpstr>
      <vt:lpstr>PORT CONNECTOR GREENWAY</vt:lpstr>
      <vt:lpstr>GREENWAY TYPE COSTS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Lisa Graiff</cp:lastModifiedBy>
  <cp:lastPrinted>2018-10-10T23:39:43Z</cp:lastPrinted>
  <dcterms:created xsi:type="dcterms:W3CDTF">2014-09-17T12:05:47Z</dcterms:created>
  <dcterms:modified xsi:type="dcterms:W3CDTF">2018-10-31T15:00:02Z</dcterms:modified>
</cp:coreProperties>
</file>