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Gellhorn (N-2016T-0015)\"/>
    </mc:Choice>
  </mc:AlternateContent>
  <xr:revisionPtr revIDLastSave="0" documentId="10_ncr:100000_{CB1ECF6A-DB8B-4A3E-A302-97012E44BD27}" xr6:coauthVersionLast="31" xr6:coauthVersionMax="31" xr10:uidLastSave="{00000000-0000-0000-0000-000000000000}"/>
  <bookViews>
    <workbookView xWindow="0" yWindow="0" windowWidth="22230" windowHeight="823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Outputs'!$A$2:$J$39</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<sst xmlns="http://schemas.openxmlformats.org/spreadsheetml/2006/main" count="262" uniqueCount="130">
  <si>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</si>
  <si>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</si>
  <si>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</si>
  <si>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</si>
  <si>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</si>
  <si>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</si>
  <si>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</si>
  <si>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</si>
  <si>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</si>
  <si>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</si>
  <si>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</si>
  <si>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</si>
  <si>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</si>
  <si>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</si>
  <si>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</si>
  <si>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</si>
  <si>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</si>
  <si>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</si>
  <si>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</si>
  <si>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</si>
  <si>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</si>
  <si>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</si>
  <si>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</si>
  <si>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</si>
  <si>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</si>
  <si>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</si>
  <si>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</si>
  <si>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</si>
  <si>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</si>
  <si>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</si>
  <si>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</si>
  <si>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</si>
  <si>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</si>
  <si>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</si>
  <si>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</si>
  <si>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</si>
  <si>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</si>
  <si>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</si>
  <si>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</si>
  <si>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</si>
  <si>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</si>
  <si>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</si>
  <si>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</si>
  <si>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</si>
  <si>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</si>
  <si>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</si>
  <si>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</si>
  <si>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</si>
  <si>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</si>
  <si>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</si>
  <si>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</si>
  <si>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</si>
  <si>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</si>
  <si>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</si>
  <si>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</si>
  <si>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</si>
  <si>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</si>
  <si>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</si>
  <si>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</si>
  <si>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</si>
  <si>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</si>
  <si>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</si>
  <si>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</si>
  <si>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</si>
  <si>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</si>
  <si>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</si>
  <si>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</si>
  <si>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</si>
  <si>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</si>
  <si>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</si>
  <si>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</si>
  <si>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</si>
  <si>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</si>
  <si>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</si>
  <si>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</si>
  <si>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</si>
  <si>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</si>
  <si>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</si>
  <si>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</si>
  <si>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</si>
  <si>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</si>
  <si>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</si>
  <si>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</si>
  <si>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</si>
  <si>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</si>
  <si>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</si>
  <si>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</si>
  <si>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</si>
  <si>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</si>
  <si>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</si>
  <si>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</si>
  <si>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</si>
  <si>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</si>
  <si>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</si>
  <si>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</si>
  <si>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</si>
  <si>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</si>
  <si>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</si>
  <si>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</si>
  <si>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</si>
  <si>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</si>
  <si>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</si>
  <si>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</si>
  <si>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</si>
  <si>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</si>
  <si>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</si>
  <si>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</si>
  <si>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</si>
  <si>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</si>
  <si>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</si>
  <si>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</si>
  <si>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</si>
  <si>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</si>
  <si>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</si>
  <si>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</si>
  <si>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</si>
  <si>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</si>
  <si>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</si>
  <si>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</si>
  <si>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</si>
  <si>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</si>
  <si>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</si>
  <si>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</si>
  <si>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</si>
  <si>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</si>
  <si>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</si>
  <si>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</si>
  <si>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</si>
  <si>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</si>
  <si>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Gelhorn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</si>
</sst>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8" zoomScaleNormal="100" workbookViewId="0">
      <selection activeCell="H31" sqref="H31"/>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0.7</v>
      </c>
    </row>
    <row r="17" spans="1:3" x14ac:dyDescent="0.25">
      <c r="A17" s="107" t="s">
        <v>95</v>
      </c>
      <c r="B17" s="57">
        <v>27</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6651</v>
      </c>
    </row>
    <row r="23" spans="1:3" ht="30" x14ac:dyDescent="0.25">
      <c r="A23" s="118" t="s">
        <v>101</v>
      </c>
      <c r="B23" s="120">
        <v>9287</v>
      </c>
    </row>
    <row r="24" spans="1:3" ht="30" x14ac:dyDescent="0.25">
      <c r="A24" s="118" t="s">
        <v>102</v>
      </c>
      <c r="B24" s="120">
        <v>11042</v>
      </c>
    </row>
    <row r="27" spans="1:3" ht="18.75" x14ac:dyDescent="0.3">
      <c r="A27" s="100" t="s">
        <v>55</v>
      </c>
      <c r="B27" s="101"/>
    </row>
    <row r="29" spans="1:3" x14ac:dyDescent="0.25">
      <c r="A29" s="108" t="s">
        <v>53</v>
      </c>
    </row>
    <row r="30" spans="1:3" x14ac:dyDescent="0.25">
      <c r="A30" s="105" t="s">
        <v>112</v>
      </c>
      <c r="B30" s="114">
        <f>'Benefit Calculations'!M37</f>
        <v>721.37463213044362</v>
      </c>
    </row>
    <row r="31" spans="1:3" x14ac:dyDescent="0.25">
      <c r="A31" s="105" t="s">
        <v>113</v>
      </c>
      <c r="B31" s="114">
        <f>'Benefit Calculations'!Q37</f>
        <v>60.558461785266942</v>
      </c>
      <c r="C31" s="109"/>
    </row>
    <row r="32" spans="1:3" x14ac:dyDescent="0.25">
      <c r="A32" s="110"/>
      <c r="B32" s="111"/>
      <c r="C32" s="109"/>
    </row>
    <row r="33" spans="1:9" x14ac:dyDescent="0.25">
      <c r="A33" s="108" t="s">
        <v>94</v>
      </c>
      <c r="B33" s="111"/>
      <c r="C33" s="109"/>
    </row>
    <row r="34" spans="1:9" x14ac:dyDescent="0.25">
      <c r="A34" s="105" t="s">
        <v>114</v>
      </c>
      <c r="B34" s="114">
        <f>$B$30+$B$31</f>
        <v>781.93309391571051</v>
      </c>
      <c r="C34" s="109"/>
    </row>
    <row r="35" spans="1:9" x14ac:dyDescent="0.25">
      <c r="I35" s="112"/>
    </row>
    <row r="36" spans="1:9" x14ac:dyDescent="0.25">
      <c r="A36" s="108" t="s">
        <v>107</v>
      </c>
    </row>
    <row r="37" spans="1:9" x14ac:dyDescent="0.25">
      <c r="A37" s="105" t="s">
        <v>116</v>
      </c>
      <c r="B37" s="115">
        <f>'Benefit Calculations'!K37</f>
        <v>0.27637740707693925</v>
      </c>
    </row>
    <row r="38" spans="1:9" x14ac:dyDescent="0.25">
      <c r="A38" s="105" t="s">
        <v>117</v>
      </c>
      <c r="B38" s="115">
        <f>'Benefit Calculations'!O37</f>
        <v>9.1442015830111606E-2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6651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6975.8894635256229</v>
      </c>
      <c r="H5" s="79">
        <f>$C$9</f>
        <v>4.8848212828991544E-2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7316.6491967114425</v>
      </c>
      <c r="H6" s="79">
        <f t="shared" ref="H6:H11" si="7">$C$9</f>
        <v>4.8848212828991544E-2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7674.0544338674736</v>
      </c>
      <c r="H7" s="79">
        <f t="shared" si="7"/>
        <v>4.8848212828991544E-2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8048.9182781142981</v>
      </c>
      <c r="H8" s="79">
        <f t="shared" si="7"/>
        <v>4.8848212828991544E-2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4.8848212828991544E-2</v>
      </c>
      <c r="F9" s="70">
        <f t="shared" si="2"/>
        <v>2023</v>
      </c>
      <c r="G9" s="80">
        <f t="shared" si="6"/>
        <v>8442.0935512067863</v>
      </c>
      <c r="H9" s="79">
        <f t="shared" si="7"/>
        <v>4.8848212828991544E-2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6.9476481421180125E-3</v>
      </c>
      <c r="F10" s="70">
        <f t="shared" si="2"/>
        <v>2024</v>
      </c>
      <c r="G10" s="80">
        <f t="shared" si="6"/>
        <v>8854.4747337183926</v>
      </c>
      <c r="H10" s="79">
        <f t="shared" si="7"/>
        <v>4.8848212828991544E-2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1.895288555088781E-2</v>
      </c>
      <c r="F11" s="70">
        <f t="shared" si="2"/>
        <v>2025</v>
      </c>
      <c r="G11" s="80">
        <f>'Inputs &amp; Outputs'!$B$23</f>
        <v>9287</v>
      </c>
      <c r="H11" s="79">
        <f t="shared" si="7"/>
        <v>4.8848212828991544E-2</v>
      </c>
      <c r="I11" s="70">
        <f>IF(AND(F11&gt;='Inputs &amp; Outputs'!B$13,F11&lt;'Inputs &amp; Outputs'!B$13+'Inputs &amp; Outputs'!B$19),1,0)</f>
        <v>1</v>
      </c>
      <c r="J11" s="71">
        <f>I11*'Inputs &amp; Outputs'!B$16*'Benefit Calculations'!G11*('Benefit Calculations'!C$4-'Benefit Calculations'!C$5)</f>
        <v>45.11106183844236</v>
      </c>
      <c r="K11" s="89">
        <f t="shared" si="3"/>
        <v>1.2928883311428567E-2</v>
      </c>
      <c r="L11" s="72">
        <f>K11*'Assumed Values'!$C$8</f>
        <v>97.070055902205681</v>
      </c>
      <c r="M11" s="73">
        <f t="shared" si="0"/>
        <v>60.450352257821415</v>
      </c>
      <c r="N11" s="88">
        <f>I11*'Inputs &amp; Outputs'!B$16*'Benefit Calculations'!G11*('Benefit Calculations'!D$4-'Benefit Calculations'!D$5)</f>
        <v>14.925411141134411</v>
      </c>
      <c r="O11" s="89">
        <f t="shared" si="4"/>
        <v>4.2776403647936329E-3</v>
      </c>
      <c r="P11" s="72">
        <f>ABS(O11*'Assumed Values'!$C$7)</f>
        <v>8.1489048949318708</v>
      </c>
      <c r="Q11" s="73">
        <f t="shared" si="1"/>
        <v>5.0747284199609037</v>
      </c>
      <c r="T11" s="85">
        <f t="shared" si="5"/>
        <v>1.1728876077995014E-2</v>
      </c>
      <c r="U11" s="86">
        <f>T11*'Assumed Values'!$D$8</f>
        <v>0</v>
      </c>
    </row>
    <row r="12" spans="2:21" x14ac:dyDescent="0.25">
      <c r="B12" s="27"/>
      <c r="C12" s="68"/>
      <c r="F12" s="70">
        <f t="shared" si="2"/>
        <v>2026</v>
      </c>
      <c r="G12" s="80">
        <f t="shared" si="6"/>
        <v>9351.5228082958492</v>
      </c>
      <c r="H12" s="79">
        <f>$C$10</f>
        <v>6.9476481421180125E-3</v>
      </c>
      <c r="I12" s="70">
        <f>IF(AND(F12&gt;='Inputs &amp; Outputs'!B$13,F12&lt;'Inputs &amp; Outputs'!B$13+'Inputs &amp; Outputs'!B$19),1,0)</f>
        <v>1</v>
      </c>
      <c r="J12" s="71">
        <f>I12*'Inputs &amp; Outputs'!B$16*'Benefit Calculations'!G12*('Benefit Calculations'!C$4-'Benefit Calculations'!C$5)</f>
        <v>45.424477623413182</v>
      </c>
      <c r="K12" s="89">
        <f t="shared" si="3"/>
        <v>1.3018708643546874E-2</v>
      </c>
      <c r="L12" s="72">
        <f>K12*'Assumed Values'!$C$8</f>
        <v>97.744464495749938</v>
      </c>
      <c r="M12" s="73">
        <f t="shared" si="0"/>
        <v>56.888168257360611</v>
      </c>
      <c r="N12" s="88">
        <f>I12*'Inputs &amp; Outputs'!B$16*'Benefit Calculations'!G12*('Benefit Calculations'!D$4-'Benefit Calculations'!D$5)</f>
        <v>15.02910764611946</v>
      </c>
      <c r="O12" s="89">
        <f t="shared" si="4"/>
        <v>4.3073599049267396E-3</v>
      </c>
      <c r="P12" s="72">
        <f>ABS(O12*'Assumed Values'!$C$7)</f>
        <v>8.2055206188854388</v>
      </c>
      <c r="Q12" s="73">
        <f t="shared" si="1"/>
        <v>4.7756877078874744</v>
      </c>
      <c r="T12" s="85">
        <f t="shared" si="5"/>
        <v>1.1810364182087427E-2</v>
      </c>
      <c r="U12" s="86">
        <f>T12*'Assumed Values'!$D$8</f>
        <v>0</v>
      </c>
    </row>
    <row r="13" spans="2:21" x14ac:dyDescent="0.25">
      <c r="B13" s="27"/>
      <c r="C13" s="68"/>
      <c r="F13" s="70">
        <f t="shared" si="2"/>
        <v>2027</v>
      </c>
      <c r="G13" s="80">
        <f t="shared" si="6"/>
        <v>9416.4938983608808</v>
      </c>
      <c r="H13" s="79">
        <f t="shared" ref="H13:H36" si="8">$C$10</f>
        <v>6.9476481421180125E-3</v>
      </c>
      <c r="I13" s="70">
        <f>IF(AND(F13&gt;='Inputs &amp; Outputs'!B$13,F13&lt;'Inputs &amp; Outputs'!B$13+'Inputs &amp; Outputs'!B$19),1,0)</f>
        <v>1</v>
      </c>
      <c r="J13" s="71">
        <f>I13*'Inputs &amp; Outputs'!B$16*'Benefit Calculations'!G13*('Benefit Calculations'!C$4-'Benefit Calculations'!C$5)</f>
        <v>45.740070910980172</v>
      </c>
      <c r="K13" s="89">
        <f t="shared" si="3"/>
        <v>1.3109158050466989E-2</v>
      </c>
      <c r="L13" s="72">
        <f>K13*'Assumed Values'!$C$8</f>
        <v>98.423558642906158</v>
      </c>
      <c r="M13" s="73">
        <f t="shared" si="0"/>
        <v>53.535894611086313</v>
      </c>
      <c r="N13" s="88">
        <f>I13*'Inputs &amp; Outputs'!B$16*'Benefit Calculations'!G13*('Benefit Calculations'!D$4-'Benefit Calculations'!D$5)</f>
        <v>15.133524597934713</v>
      </c>
      <c r="O13" s="89">
        <f t="shared" si="4"/>
        <v>4.3372859259676374E-3</v>
      </c>
      <c r="P13" s="72">
        <f>ABS(O13*'Assumed Values'!$C$7)</f>
        <v>8.2625296889683497</v>
      </c>
      <c r="Q13" s="73">
        <f t="shared" si="1"/>
        <v>4.4942686969331911</v>
      </c>
      <c r="T13" s="85">
        <f t="shared" si="5"/>
        <v>1.1892418436854844E-2</v>
      </c>
      <c r="U13" s="86">
        <f>T13*'Assumed Values'!$D$8</f>
        <v>0</v>
      </c>
    </row>
    <row r="14" spans="2:21" x14ac:dyDescent="0.25">
      <c r="B14" s="27"/>
      <c r="C14" s="68"/>
      <c r="F14" s="70">
        <f t="shared" si="2"/>
        <v>2028</v>
      </c>
      <c r="G14" s="80">
        <f t="shared" si="6"/>
        <v>9481.9163846990941</v>
      </c>
      <c r="H14" s="79">
        <f t="shared" si="8"/>
        <v>6.9476481421180125E-3</v>
      </c>
      <c r="I14" s="70">
        <f>IF(AND(F14&gt;='Inputs &amp; Outputs'!B$13,F14&lt;'Inputs &amp; Outputs'!B$13+'Inputs &amp; Outputs'!B$19),1,0)</f>
        <v>1</v>
      </c>
      <c r="J14" s="71">
        <f>I14*'Inputs &amp; Outputs'!B$16*'Benefit Calculations'!G14*('Benefit Calculations'!C$4-'Benefit Calculations'!C$5)</f>
        <v>46.057856829665198</v>
      </c>
      <c r="K14" s="89">
        <f t="shared" si="3"/>
        <v>1.320023586804105E-2</v>
      </c>
      <c r="L14" s="72">
        <f>K14*'Assumed Values'!$C$8</f>
        <v>99.107370897252196</v>
      </c>
      <c r="M14" s="73">
        <f t="shared" si="0"/>
        <v>50.381161840951087</v>
      </c>
      <c r="N14" s="88">
        <f>I14*'Inputs &amp; Outputs'!B$16*'Benefit Calculations'!G14*('Benefit Calculations'!D$4-'Benefit Calculations'!D$5)</f>
        <v>15.238667001991255</v>
      </c>
      <c r="O14" s="89">
        <f t="shared" si="4"/>
        <v>4.3674198624730218E-3</v>
      </c>
      <c r="P14" s="72">
        <f>ABS(O14*'Assumed Values'!$C$7)</f>
        <v>8.3199348380111058</v>
      </c>
      <c r="Q14" s="73">
        <f t="shared" si="1"/>
        <v>4.2294329855099235</v>
      </c>
      <c r="T14" s="85">
        <f t="shared" si="5"/>
        <v>1.197504277571295E-2</v>
      </c>
      <c r="U14" s="86">
        <f>T14*'Assumed Values'!$D$8</f>
        <v>0</v>
      </c>
    </row>
    <row r="15" spans="2:21" x14ac:dyDescent="0.25">
      <c r="B15" s="27"/>
      <c r="C15" s="69"/>
      <c r="F15" s="70">
        <f t="shared" si="2"/>
        <v>2029</v>
      </c>
      <c r="G15" s="80">
        <f t="shared" si="6"/>
        <v>9547.7934034529662</v>
      </c>
      <c r="H15" s="79">
        <f t="shared" si="8"/>
        <v>6.9476481421180125E-3</v>
      </c>
      <c r="I15" s="70">
        <f>IF(AND(F15&gt;='Inputs &amp; Outputs'!B$13,F15&lt;'Inputs &amp; Outputs'!B$13+'Inputs &amp; Outputs'!B$19),1,0)</f>
        <v>1</v>
      </c>
      <c r="J15" s="71">
        <f>I15*'Inputs &amp; Outputs'!B$16*'Benefit Calculations'!G15*('Benefit Calculations'!C$4-'Benefit Calculations'!C$5)</f>
        <v>46.377850613097749</v>
      </c>
      <c r="K15" s="89">
        <f t="shared" si="3"/>
        <v>1.3291946462245161E-2</v>
      </c>
      <c r="L15" s="72">
        <f>K15*'Assumed Values'!$C$8</f>
        <v>99.795934038536672</v>
      </c>
      <c r="M15" s="73">
        <f t="shared" si="0"/>
        <v>47.412329370479533</v>
      </c>
      <c r="N15" s="88">
        <f>I15*'Inputs &amp; Outputs'!B$16*'Benefit Calculations'!G15*('Benefit Calculations'!D$4-'Benefit Calculations'!D$5)</f>
        <v>15.344539898475993</v>
      </c>
      <c r="O15" s="89">
        <f t="shared" si="4"/>
        <v>4.3977631589663824E-3</v>
      </c>
      <c r="P15" s="72">
        <f>ABS(O15*'Assumed Values'!$C$7)</f>
        <v>8.3777388178309593</v>
      </c>
      <c r="Q15" s="73">
        <f t="shared" si="1"/>
        <v>3.9802033623681448</v>
      </c>
      <c r="T15" s="85">
        <f t="shared" si="5"/>
        <v>1.2058241159405415E-2</v>
      </c>
      <c r="U15" s="86">
        <f>T15*'Assumed Values'!$D$8</f>
        <v>0</v>
      </c>
    </row>
    <row r="16" spans="2:21" x14ac:dyDescent="0.25">
      <c r="B16" s="27"/>
      <c r="C16" s="69"/>
      <c r="F16" s="70">
        <f t="shared" si="2"/>
        <v>2030</v>
      </c>
      <c r="G16" s="80">
        <f t="shared" si="6"/>
        <v>9614.1281125537935</v>
      </c>
      <c r="H16" s="79">
        <f t="shared" si="8"/>
        <v>6.9476481421180125E-3</v>
      </c>
      <c r="I16" s="70">
        <f>IF(AND(F16&gt;='Inputs &amp; Outputs'!B$13,F16&lt;'Inputs &amp; Outputs'!B$13+'Inputs &amp; Outputs'!B$19),1,0)</f>
        <v>1</v>
      </c>
      <c r="J16" s="71">
        <f>I16*'Inputs &amp; Outputs'!B$16*'Benefit Calculations'!G16*('Benefit Calculations'!C$4-'Benefit Calculations'!C$5)</f>
        <v>46.700067600745264</v>
      </c>
      <c r="K16" s="89">
        <f t="shared" si="3"/>
        <v>1.3384294229388711E-2</v>
      </c>
      <c r="L16" s="72">
        <f>K16*'Assumed Values'!$C$8</f>
        <v>100.48928107425044</v>
      </c>
      <c r="M16" s="73">
        <f t="shared" si="0"/>
        <v>44.618442572470876</v>
      </c>
      <c r="N16" s="88">
        <f>I16*'Inputs &amp; Outputs'!B$16*'Benefit Calculations'!G16*('Benefit Calculations'!D$4-'Benefit Calculations'!D$5)</f>
        <v>15.451148362593294</v>
      </c>
      <c r="O16" s="89">
        <f t="shared" si="4"/>
        <v>4.4283172700072494E-3</v>
      </c>
      <c r="P16" s="72">
        <f>ABS(O16*'Assumed Values'!$C$7)</f>
        <v>8.4359443993638106</v>
      </c>
      <c r="Q16" s="73">
        <f t="shared" si="1"/>
        <v>3.7456602008074333</v>
      </c>
      <c r="T16" s="85">
        <f t="shared" si="5"/>
        <v>1.2142017576193768E-2</v>
      </c>
      <c r="U16" s="86">
        <f>T16*'Assumed Values'!$D$8</f>
        <v>0</v>
      </c>
    </row>
    <row r="17" spans="2:21" x14ac:dyDescent="0.25">
      <c r="B17" s="27"/>
      <c r="C17" s="69"/>
      <c r="F17" s="70">
        <f t="shared" si="2"/>
        <v>2031</v>
      </c>
      <c r="G17" s="80">
        <f t="shared" si="6"/>
        <v>9680.9236918730621</v>
      </c>
      <c r="H17" s="79">
        <f t="shared" si="8"/>
        <v>6.9476481421180125E-3</v>
      </c>
      <c r="I17" s="70">
        <f>IF(AND(F17&gt;='Inputs &amp; Outputs'!B$13,F17&lt;'Inputs &amp; Outputs'!B$13+'Inputs &amp; Outputs'!B$19),1,0)</f>
        <v>1</v>
      </c>
      <c r="J17" s="71">
        <f>I17*'Inputs &amp; Outputs'!B$16*'Benefit Calculations'!G17*('Benefit Calculations'!C$4-'Benefit Calculations'!C$5)</f>
        <v>47.024523238648371</v>
      </c>
      <c r="K17" s="89">
        <f t="shared" si="3"/>
        <v>1.3477283596325086E-2</v>
      </c>
      <c r="L17" s="72">
        <f>K17*'Assumed Values'!$C$8</f>
        <v>101.18744524120875</v>
      </c>
      <c r="M17" s="73">
        <f t="shared" si="0"/>
        <v>41.989192347769823</v>
      </c>
      <c r="N17" s="88">
        <f>I17*'Inputs &amp; Outputs'!B$16*'Benefit Calculations'!G17*('Benefit Calculations'!D$4-'Benefit Calculations'!D$5)</f>
        <v>15.558497504808255</v>
      </c>
      <c r="O17" s="89">
        <f t="shared" si="4"/>
        <v>4.459083660260924E-3</v>
      </c>
      <c r="P17" s="72">
        <f>ABS(O17*'Assumed Values'!$C$7)</f>
        <v>8.4945543727970598</v>
      </c>
      <c r="Q17" s="73">
        <f t="shared" si="1"/>
        <v>3.5249380653668947</v>
      </c>
      <c r="T17" s="85">
        <f t="shared" si="5"/>
        <v>1.2226376042048575E-2</v>
      </c>
      <c r="U17" s="86">
        <f>T17*'Assumed Values'!$D$8</f>
        <v>0</v>
      </c>
    </row>
    <row r="18" spans="2:21" x14ac:dyDescent="0.25">
      <c r="F18" s="70">
        <f t="shared" si="2"/>
        <v>2032</v>
      </c>
      <c r="G18" s="80">
        <f t="shared" si="6"/>
        <v>9748.1833433748907</v>
      </c>
      <c r="H18" s="79">
        <f t="shared" si="8"/>
        <v>6.9476481421180125E-3</v>
      </c>
      <c r="I18" s="70">
        <f>IF(AND(F18&gt;='Inputs &amp; Outputs'!B$13,F18&lt;'Inputs &amp; Outputs'!B$13+'Inputs &amp; Outputs'!B$19),1,0)</f>
        <v>1</v>
      </c>
      <c r="J18" s="71">
        <f>I18*'Inputs &amp; Outputs'!B$16*'Benefit Calculations'!G18*('Benefit Calculations'!C$4-'Benefit Calculations'!C$5)</f>
        <v>47.351233080161357</v>
      </c>
      <c r="K18" s="89">
        <f t="shared" si="3"/>
        <v>1.3570919020663893E-2</v>
      </c>
      <c r="L18" s="72">
        <f>K18*'Assumed Values'!$C$8</f>
        <v>101.89046000714451</v>
      </c>
      <c r="M18" s="73">
        <f t="shared" si="0"/>
        <v>39.514877085956869</v>
      </c>
      <c r="N18" s="88">
        <f>I18*'Inputs &amp; Outputs'!B$16*'Benefit Calculations'!G18*('Benefit Calculations'!D$4-'Benefit Calculations'!D$5)</f>
        <v>15.666592471091686</v>
      </c>
      <c r="O18" s="89">
        <f t="shared" si="4"/>
        <v>4.490063804568685E-3</v>
      </c>
      <c r="P18" s="72">
        <f>ABS(O18*'Assumed Values'!$C$7)</f>
        <v>8.5535715477033456</v>
      </c>
      <c r="Q18" s="73">
        <f t="shared" si="1"/>
        <v>3.3172225184746011</v>
      </c>
      <c r="T18" s="85">
        <f t="shared" si="5"/>
        <v>1.2311320600841953E-2</v>
      </c>
      <c r="U18" s="86">
        <f>T18*'Assumed Values'!$D$8</f>
        <v>0</v>
      </c>
    </row>
    <row r="19" spans="2:21" x14ac:dyDescent="0.25">
      <c r="F19" s="70">
        <f t="shared" si="2"/>
        <v>2033</v>
      </c>
      <c r="G19" s="80">
        <f t="shared" si="6"/>
        <v>9815.9102912695143</v>
      </c>
      <c r="H19" s="79">
        <f t="shared" si="8"/>
        <v>6.9476481421180125E-3</v>
      </c>
      <c r="I19" s="70">
        <f>IF(AND(F19&gt;='Inputs &amp; Outputs'!B$13,F19&lt;'Inputs &amp; Outputs'!B$13+'Inputs &amp; Outputs'!B$19),1,0)</f>
        <v>1</v>
      </c>
      <c r="J19" s="71">
        <f>I19*'Inputs &amp; Outputs'!B$16*'Benefit Calculations'!G19*('Benefit Calculations'!C$4-'Benefit Calculations'!C$5)</f>
        <v>47.68021278669773</v>
      </c>
      <c r="K19" s="89">
        <f t="shared" si="3"/>
        <v>1.366520499098464E-2</v>
      </c>
      <c r="L19" s="72">
        <f>K19*'Assumed Values'!$C$8</f>
        <v>102.59835907231268</v>
      </c>
      <c r="M19" s="73">
        <f t="shared" si="0"/>
        <v>37.186366867597307</v>
      </c>
      <c r="N19" s="88">
        <f>I19*'Inputs &amp; Outputs'!B$16*'Benefit Calculations'!G19*('Benefit Calculations'!D$4-'Benefit Calculations'!D$5)</f>
        <v>15.775438443166784</v>
      </c>
      <c r="O19" s="89">
        <f t="shared" si="4"/>
        <v>4.5212591880184885E-3</v>
      </c>
      <c r="P19" s="72">
        <f>ABS(O19*'Assumed Values'!$C$7)</f>
        <v>8.612998753175221</v>
      </c>
      <c r="Q19" s="73">
        <f t="shared" si="1"/>
        <v>3.1217471152729654</v>
      </c>
      <c r="T19" s="85">
        <f t="shared" si="5"/>
        <v>1.2396855324541409E-2</v>
      </c>
      <c r="U19" s="86">
        <f>T19*'Assumed Values'!$D$8</f>
        <v>0</v>
      </c>
    </row>
    <row r="20" spans="2:21" x14ac:dyDescent="0.25">
      <c r="F20" s="70">
        <f t="shared" si="2"/>
        <v>2034</v>
      </c>
      <c r="G20" s="80">
        <f t="shared" si="6"/>
        <v>9884.10778216785</v>
      </c>
      <c r="H20" s="79">
        <f t="shared" si="8"/>
        <v>6.9476481421180125E-3</v>
      </c>
      <c r="I20" s="70">
        <f>IF(AND(F20&gt;='Inputs &amp; Outputs'!B$13,F20&lt;'Inputs &amp; Outputs'!B$13+'Inputs &amp; Outputs'!B$19),1,0)</f>
        <v>1</v>
      </c>
      <c r="J20" s="71">
        <f>I20*'Inputs &amp; Outputs'!B$16*'Benefit Calculations'!G20*('Benefit Calculations'!C$4-'Benefit Calculations'!C$5)</f>
        <v>48.011478128481023</v>
      </c>
      <c r="K20" s="89">
        <f t="shared" si="3"/>
        <v>1.3760146027051917E-2</v>
      </c>
      <c r="L20" s="72">
        <f>K20*'Assumed Values'!$C$8</f>
        <v>103.31117637110579</v>
      </c>
      <c r="M20" s="73">
        <f t="shared" si="0"/>
        <v>34.995069775959905</v>
      </c>
      <c r="N20" s="88">
        <f>I20*'Inputs &amp; Outputs'!B$16*'Benefit Calculations'!G20*('Benefit Calculations'!D$4-'Benefit Calculations'!D$5)</f>
        <v>15.88504063875755</v>
      </c>
      <c r="O20" s="89">
        <f t="shared" si="4"/>
        <v>4.5526713060161589E-3</v>
      </c>
      <c r="P20" s="72">
        <f>ABS(O20*'Assumed Values'!$C$7)</f>
        <v>8.6728388379607821</v>
      </c>
      <c r="Q20" s="73">
        <f t="shared" si="1"/>
        <v>2.9377905755313587</v>
      </c>
      <c r="T20" s="85">
        <f t="shared" si="5"/>
        <v>1.2482984313405067E-2</v>
      </c>
      <c r="U20" s="86">
        <f>T20*'Assumed Values'!$D$8</f>
        <v>0</v>
      </c>
    </row>
    <row r="21" spans="2:21" x14ac:dyDescent="0.25">
      <c r="F21" s="70">
        <f t="shared" si="2"/>
        <v>2035</v>
      </c>
      <c r="G21" s="80">
        <f t="shared" si="6"/>
        <v>9952.7790852371218</v>
      </c>
      <c r="H21" s="79">
        <f t="shared" si="8"/>
        <v>6.9476481421180125E-3</v>
      </c>
      <c r="I21" s="70">
        <f>IF(AND(F21&gt;='Inputs &amp; Outputs'!B$13,F21&lt;'Inputs &amp; Outputs'!B$13+'Inputs &amp; Outputs'!B$19),1,0)</f>
        <v>1</v>
      </c>
      <c r="J21" s="71">
        <f>I21*'Inputs &amp; Outputs'!B$16*'Benefit Calculations'!G21*('Benefit Calculations'!C$4-'Benefit Calculations'!C$5)</f>
        <v>48.345044985300696</v>
      </c>
      <c r="K21" s="89">
        <f t="shared" si="3"/>
        <v>1.3855746680032035E-2</v>
      </c>
      <c r="L21" s="72">
        <f>K21*'Assumed Values'!$C$8</f>
        <v>104.02894607368052</v>
      </c>
      <c r="M21" s="73">
        <f t="shared" si="0"/>
        <v>32.932900193899194</v>
      </c>
      <c r="N21" s="88">
        <f>I21*'Inputs &amp; Outputs'!B$16*'Benefit Calculations'!G21*('Benefit Calculations'!D$4-'Benefit Calculations'!D$5)</f>
        <v>15.995404311838882</v>
      </c>
      <c r="O21" s="89">
        <f t="shared" si="4"/>
        <v>4.5843016643570753E-3</v>
      </c>
      <c r="P21" s="72">
        <f>ABS(O21*'Assumed Values'!$C$7)</f>
        <v>8.733094670600229</v>
      </c>
      <c r="Q21" s="73">
        <f t="shared" si="1"/>
        <v>2.7646741222106366</v>
      </c>
      <c r="T21" s="85">
        <f t="shared" si="5"/>
        <v>1.2569711696178182E-2</v>
      </c>
      <c r="U21" s="86">
        <f>T21*'Assumed Values'!$D$8</f>
        <v>0</v>
      </c>
    </row>
    <row r="22" spans="2:21" x14ac:dyDescent="0.25">
      <c r="F22" s="70">
        <f t="shared" si="2"/>
        <v>2036</v>
      </c>
      <c r="G22" s="80">
        <f t="shared" si="6"/>
        <v>10021.927492357581</v>
      </c>
      <c r="H22" s="79">
        <f t="shared" si="8"/>
        <v>6.9476481421180125E-3</v>
      </c>
      <c r="I22" s="70">
        <f>IF(AND(F22&gt;='Inputs &amp; Outputs'!B$13,F22&lt;'Inputs &amp; Outputs'!B$13+'Inputs &amp; Outputs'!B$19),1,0)</f>
        <v>1</v>
      </c>
      <c r="J22" s="71">
        <f>I22*'Inputs &amp; Outputs'!B$16*'Benefit Calculations'!G22*('Benefit Calculations'!C$4-'Benefit Calculations'!C$5)</f>
        <v>48.680929347273441</v>
      </c>
      <c r="K22" s="89">
        <f t="shared" si="3"/>
        <v>1.3952011532711219E-2</v>
      </c>
      <c r="L22" s="72">
        <f>K22*'Assumed Values'!$C$8</f>
        <v>104.75170258759583</v>
      </c>
      <c r="M22" s="73">
        <f t="shared" si="0"/>
        <v>30.992248968921402</v>
      </c>
      <c r="N22" s="88">
        <f>I22*'Inputs &amp; Outputs'!B$16*'Benefit Calculations'!G22*('Benefit Calculations'!D$4-'Benefit Calculations'!D$5)</f>
        <v>16.106534752888457</v>
      </c>
      <c r="O22" s="89">
        <f t="shared" si="4"/>
        <v>4.6161517792983548E-3</v>
      </c>
      <c r="P22" s="72">
        <f>ABS(O22*'Assumed Values'!$C$7)</f>
        <v>8.7937691395633664</v>
      </c>
      <c r="Q22" s="73">
        <f t="shared" si="1"/>
        <v>2.6017589768592289</v>
      </c>
      <c r="T22" s="85">
        <f t="shared" si="5"/>
        <v>1.2657041630291094E-2</v>
      </c>
      <c r="U22" s="86">
        <f>T22*'Assumed Values'!$D$8</f>
        <v>0</v>
      </c>
    </row>
    <row r="23" spans="2:21" x14ac:dyDescent="0.25">
      <c r="F23" s="70">
        <f t="shared" si="2"/>
        <v>2037</v>
      </c>
      <c r="G23" s="80">
        <f t="shared" si="6"/>
        <v>10091.556318280302</v>
      </c>
      <c r="H23" s="79">
        <f t="shared" si="8"/>
        <v>6.9476481421180125E-3</v>
      </c>
      <c r="I23" s="70">
        <f>IF(AND(F23&gt;='Inputs &amp; Outputs'!B$13,F23&lt;'Inputs &amp; Outputs'!B$13+'Inputs &amp; Outputs'!B$19),1,0)</f>
        <v>1</v>
      </c>
      <c r="J23" s="71">
        <f>I23*'Inputs &amp; Outputs'!B$16*'Benefit Calculations'!G23*('Benefit Calculations'!C$4-'Benefit Calculations'!C$5)</f>
        <v>49.019147315609608</v>
      </c>
      <c r="K23" s="89">
        <f t="shared" si="3"/>
        <v>1.4048945199715271E-2</v>
      </c>
      <c r="L23" s="72">
        <f>K23*'Assumed Values'!$C$8</f>
        <v>105.47948055946225</v>
      </c>
      <c r="M23" s="73">
        <f t="shared" si="0"/>
        <v>29.165955336346158</v>
      </c>
      <c r="N23" s="88">
        <f>I23*'Inputs &amp; Outputs'!B$16*'Benefit Calculations'!G23*('Benefit Calculations'!D$4-'Benefit Calculations'!D$5)</f>
        <v>16.218437289140322</v>
      </c>
      <c r="O23" s="89">
        <f t="shared" si="4"/>
        <v>4.6482231776315318E-3</v>
      </c>
      <c r="P23" s="72">
        <f>ABS(O23*'Assumed Values'!$C$7)</f>
        <v>8.8548651533880687</v>
      </c>
      <c r="Q23" s="73">
        <f t="shared" si="1"/>
        <v>2.4484440025991066</v>
      </c>
      <c r="T23" s="85">
        <f t="shared" si="5"/>
        <v>1.2744978302058499E-2</v>
      </c>
      <c r="U23" s="86">
        <f>T23*'Assumed Values'!$D$8</f>
        <v>0</v>
      </c>
    </row>
    <row r="24" spans="2:21" x14ac:dyDescent="0.25">
      <c r="F24" s="70">
        <f t="shared" si="2"/>
        <v>2038</v>
      </c>
      <c r="G24" s="80">
        <f t="shared" si="6"/>
        <v>10161.66890078608</v>
      </c>
      <c r="H24" s="79">
        <f t="shared" si="8"/>
        <v>6.9476481421180125E-3</v>
      </c>
      <c r="I24" s="70">
        <f>IF(AND(F24&gt;='Inputs &amp; Outputs'!B$13,F24&lt;'Inputs &amp; Outputs'!B$13+'Inputs &amp; Outputs'!B$19),1,0)</f>
        <v>1</v>
      </c>
      <c r="J24" s="71">
        <f>I24*'Inputs &amp; Outputs'!B$16*'Benefit Calculations'!G24*('Benefit Calculations'!C$4-'Benefit Calculations'!C$5)</f>
        <v>49.359715103385106</v>
      </c>
      <c r="K24" s="89">
        <f t="shared" si="3"/>
        <v>1.4146552327730788E-2</v>
      </c>
      <c r="L24" s="72">
        <f>K24*'Assumed Values'!$C$8</f>
        <v>106.21231487660276</v>
      </c>
      <c r="M24" s="73">
        <f t="shared" si="0"/>
        <v>27.447280496964318</v>
      </c>
      <c r="N24" s="88">
        <f>I24*'Inputs &amp; Outputs'!B$16*'Benefit Calculations'!G24*('Benefit Calculations'!D$4-'Benefit Calculations'!D$5)</f>
        <v>16.331117284840275</v>
      </c>
      <c r="O24" s="89">
        <f t="shared" si="4"/>
        <v>4.6805173967557536E-3</v>
      </c>
      <c r="P24" s="72">
        <f>ABS(O24*'Assumed Values'!$C$7)</f>
        <v>8.9163856408197102</v>
      </c>
      <c r="Q24" s="73">
        <f t="shared" si="1"/>
        <v>2.3041634860045273</v>
      </c>
      <c r="T24" s="85">
        <f t="shared" si="5"/>
        <v>1.2833525926880127E-2</v>
      </c>
      <c r="U24" s="86">
        <f>T24*'Assumed Values'!$D$8</f>
        <v>0</v>
      </c>
    </row>
    <row r="25" spans="2:21" x14ac:dyDescent="0.25">
      <c r="F25" s="70">
        <f t="shared" si="2"/>
        <v>2039</v>
      </c>
      <c r="G25" s="80">
        <f t="shared" si="6"/>
        <v>10232.268600845446</v>
      </c>
      <c r="H25" s="79">
        <f t="shared" si="8"/>
        <v>6.9476481421180125E-3</v>
      </c>
      <c r="I25" s="70">
        <f>IF(AND(F25&gt;='Inputs &amp; Outputs'!B$13,F25&lt;'Inputs &amp; Outputs'!B$13+'Inputs &amp; Outputs'!B$19),1,0)</f>
        <v>1</v>
      </c>
      <c r="J25" s="71">
        <f>I25*'Inputs &amp; Outputs'!B$16*'Benefit Calculations'!G25*('Benefit Calculations'!C$4-'Benefit Calculations'!C$5)</f>
        <v>49.702649036318618</v>
      </c>
      <c r="K25" s="89">
        <f t="shared" si="3"/>
        <v>1.4244837595727923E-2</v>
      </c>
      <c r="L25" s="72">
        <f>K25*'Assumed Values'!$C$8</f>
        <v>106.95024066872524</v>
      </c>
      <c r="M25" s="73">
        <f t="shared" si="0"/>
        <v>25.829882751696488</v>
      </c>
      <c r="N25" s="88">
        <f>I25*'Inputs &amp; Outputs'!B$16*'Benefit Calculations'!G25*('Benefit Calculations'!D$4-'Benefit Calculations'!D$5)</f>
        <v>16.444580141503007</v>
      </c>
      <c r="O25" s="89">
        <f t="shared" si="4"/>
        <v>4.7130359847514748E-3</v>
      </c>
      <c r="P25" s="72">
        <f>ABS(O25*'Assumed Values'!$C$7)</f>
        <v>8.9783335509515592</v>
      </c>
      <c r="Q25" s="73">
        <f t="shared" si="1"/>
        <v>2.1683850496889745</v>
      </c>
      <c r="T25" s="85">
        <f t="shared" si="5"/>
        <v>1.2922688749442841E-2</v>
      </c>
      <c r="U25" s="86">
        <f>T25*'Assumed Values'!$D$8</f>
        <v>0</v>
      </c>
    </row>
    <row r="26" spans="2:21" x14ac:dyDescent="0.25">
      <c r="F26" s="70">
        <f t="shared" si="2"/>
        <v>2040</v>
      </c>
      <c r="G26" s="80">
        <f t="shared" si="6"/>
        <v>10303.358802779761</v>
      </c>
      <c r="H26" s="79">
        <f t="shared" si="8"/>
        <v>6.9476481421180125E-3</v>
      </c>
      <c r="I26" s="70">
        <f>IF(AND(F26&gt;='Inputs &amp; Outputs'!B$13,F26&lt;'Inputs &amp; Outputs'!B$13+'Inputs &amp; Outputs'!B$19),1,0)</f>
        <v>1</v>
      </c>
      <c r="J26" s="71">
        <f>I26*'Inputs &amp; Outputs'!B$16*'Benefit Calculations'!G26*('Benefit Calculations'!C$4-'Benefit Calculations'!C$5)</f>
        <v>50.047965553554135</v>
      </c>
      <c r="K26" s="89">
        <f t="shared" si="3"/>
        <v>1.4343805715184654E-2</v>
      </c>
      <c r="L26" s="72">
        <f>K26*'Assumed Values'!$C$8</f>
        <v>107.69329330960637</v>
      </c>
      <c r="M26" s="73">
        <f t="shared" si="0"/>
        <v>24.307794101502274</v>
      </c>
      <c r="N26" s="88">
        <f>I26*'Inputs &amp; Outputs'!B$16*'Benefit Calculations'!G26*('Benefit Calculations'!D$4-'Benefit Calculations'!D$5)</f>
        <v>16.558831298171029</v>
      </c>
      <c r="O26" s="89">
        <f t="shared" si="4"/>
        <v>4.7457805004546679E-3</v>
      </c>
      <c r="P26" s="72">
        <f>ABS(O26*'Assumed Values'!$C$7)</f>
        <v>9.0407118533661421</v>
      </c>
      <c r="Q26" s="73">
        <f t="shared" si="1"/>
        <v>2.0406076878979835</v>
      </c>
      <c r="T26" s="85">
        <f t="shared" si="5"/>
        <v>1.3012471043924076E-2</v>
      </c>
      <c r="U26" s="86">
        <f>T26*'Assumed Values'!$D$8</f>
        <v>0</v>
      </c>
    </row>
    <row r="27" spans="2:21" x14ac:dyDescent="0.25">
      <c r="F27" s="70">
        <f t="shared" si="2"/>
        <v>2041</v>
      </c>
      <c r="G27" s="80">
        <f t="shared" si="6"/>
        <v>10374.942914423469</v>
      </c>
      <c r="H27" s="79">
        <f t="shared" si="8"/>
        <v>6.9476481421180125E-3</v>
      </c>
      <c r="I27" s="70">
        <f>IF(AND(F27&gt;='Inputs &amp; Outputs'!B$13,F27&lt;'Inputs &amp; Outputs'!B$13+'Inputs &amp; Outputs'!B$19),1,0)</f>
        <v>1</v>
      </c>
      <c r="J27" s="71">
        <f>I27*'Inputs &amp; Outputs'!B$16*'Benefit Calculations'!G27*('Benefit Calculations'!C$4-'Benefit Calculations'!C$5)</f>
        <v>50.395681208449069</v>
      </c>
      <c r="K27" s="89">
        <f t="shared" si="3"/>
        <v>1.4443461430312658E-2</v>
      </c>
      <c r="L27" s="72">
        <f>K27*'Assumed Values'!$C$8</f>
        <v>108.44150841878744</v>
      </c>
      <c r="M27" s="73">
        <f t="shared" si="0"/>
        <v>22.87539822619679</v>
      </c>
      <c r="N27" s="88">
        <f>I27*'Inputs &amp; Outputs'!B$16*'Benefit Calculations'!G27*('Benefit Calculations'!D$4-'Benefit Calculations'!D$5)</f>
        <v>16.673876231675415</v>
      </c>
      <c r="O27" s="89">
        <f t="shared" si="4"/>
        <v>4.7787525135315522E-3</v>
      </c>
      <c r="P27" s="72">
        <f>ABS(O27*'Assumed Values'!$C$7)</f>
        <v>9.1035235382776065</v>
      </c>
      <c r="Q27" s="73">
        <f t="shared" si="1"/>
        <v>1.9203599178594388</v>
      </c>
      <c r="T27" s="85">
        <f t="shared" si="5"/>
        <v>1.3102877114196757E-2</v>
      </c>
      <c r="U27" s="86">
        <f>T27*'Assumed Values'!$D$8</f>
        <v>0</v>
      </c>
    </row>
    <row r="28" spans="2:21" x14ac:dyDescent="0.25">
      <c r="F28" s="70">
        <f t="shared" si="2"/>
        <v>2042</v>
      </c>
      <c r="G28" s="80">
        <f t="shared" si="6"/>
        <v>10447.024367287444</v>
      </c>
      <c r="H28" s="79">
        <f t="shared" si="8"/>
        <v>6.9476481421180125E-3</v>
      </c>
      <c r="I28" s="70">
        <f>IF(AND(F28&gt;='Inputs &amp; Outputs'!B$13,F28&lt;'Inputs &amp; Outputs'!B$13+'Inputs &amp; Outputs'!B$19),1,0)</f>
        <v>1</v>
      </c>
      <c r="J28" s="71">
        <f>I28*'Inputs &amp; Outputs'!B$16*'Benefit Calculations'!G28*('Benefit Calculations'!C$4-'Benefit Calculations'!C$5)</f>
        <v>50.745812669367723</v>
      </c>
      <c r="K28" s="89">
        <f t="shared" si="3"/>
        <v>1.4543809518284722E-2</v>
      </c>
      <c r="L28" s="72">
        <f>K28*'Assumed Values'!$C$8</f>
        <v>109.19492186328169</v>
      </c>
      <c r="M28" s="73">
        <f t="shared" si="0"/>
        <v>21.527409760918911</v>
      </c>
      <c r="N28" s="88">
        <f>I28*'Inputs &amp; Outputs'!B$16*'Benefit Calculations'!G28*('Benefit Calculations'!D$4-'Benefit Calculations'!D$5)</f>
        <v>16.789720456898319</v>
      </c>
      <c r="O28" s="89">
        <f t="shared" si="4"/>
        <v>4.8119536045538305E-3</v>
      </c>
      <c r="P28" s="72">
        <f>ABS(O28*'Assumed Values'!$C$7)</f>
        <v>9.1667716166750477</v>
      </c>
      <c r="Q28" s="73">
        <f t="shared" si="1"/>
        <v>1.8071980400700491</v>
      </c>
      <c r="T28" s="85">
        <f t="shared" si="5"/>
        <v>1.3193911294035608E-2</v>
      </c>
      <c r="U28" s="86">
        <f>T28*'Assumed Values'!$D$8</f>
        <v>0</v>
      </c>
    </row>
    <row r="29" spans="2:21" x14ac:dyDescent="0.25">
      <c r="F29" s="70">
        <f t="shared" si="2"/>
        <v>2043</v>
      </c>
      <c r="G29" s="80">
        <f t="shared" si="6"/>
        <v>10519.606616723489</v>
      </c>
      <c r="H29" s="79">
        <f t="shared" si="8"/>
        <v>6.9476481421180125E-3</v>
      </c>
      <c r="I29" s="70">
        <f>IF(AND(F29&gt;='Inputs &amp; Outputs'!B$13,F29&lt;'Inputs &amp; Outputs'!B$13+'Inputs &amp; Outputs'!B$19),1,0)</f>
        <v>1</v>
      </c>
      <c r="J29" s="71">
        <f>I29*'Inputs &amp; Outputs'!B$16*'Benefit Calculations'!G29*('Benefit Calculations'!C$4-'Benefit Calculations'!C$5)</f>
        <v>51.098376720480317</v>
      </c>
      <c r="K29" s="89">
        <f t="shared" si="3"/>
        <v>1.464485478946375E-2</v>
      </c>
      <c r="L29" s="72">
        <f>K29*'Assumed Values'!$C$8</f>
        <v>109.95356975929384</v>
      </c>
      <c r="M29" s="73">
        <f t="shared" si="0"/>
        <v>20.258854793784085</v>
      </c>
      <c r="N29" s="88">
        <f>I29*'Inputs &amp; Outputs'!B$16*'Benefit Calculations'!G29*('Benefit Calculations'!D$4-'Benefit Calculations'!D$5)</f>
        <v>16.906369527037366</v>
      </c>
      <c r="O29" s="89">
        <f t="shared" si="4"/>
        <v>4.845385365074467E-3</v>
      </c>
      <c r="P29" s="72">
        <f>ABS(O29*'Assumed Values'!$C$7)</f>
        <v>9.2304591204668593</v>
      </c>
      <c r="Q29" s="73">
        <f t="shared" si="1"/>
        <v>1.7007045010986737</v>
      </c>
      <c r="T29" s="85">
        <f t="shared" si="5"/>
        <v>1.3285577947324882E-2</v>
      </c>
      <c r="U29" s="86">
        <f>T29*'Assumed Values'!$D$8</f>
        <v>0</v>
      </c>
    </row>
    <row r="30" spans="2:21" x14ac:dyDescent="0.25">
      <c r="F30" s="70">
        <f t="shared" si="2"/>
        <v>2044</v>
      </c>
      <c r="G30" s="80">
        <f t="shared" si="6"/>
        <v>10592.69314208998</v>
      </c>
      <c r="H30" s="79">
        <f t="shared" si="8"/>
        <v>6.9476481421180125E-3</v>
      </c>
      <c r="I30" s="70">
        <f>IF(AND(F30&gt;='Inputs &amp; Outputs'!B$13,F30&lt;'Inputs &amp; Outputs'!B$13+'Inputs &amp; Outputs'!B$19),1,0)</f>
        <v>1</v>
      </c>
      <c r="J30" s="71">
        <f>I30*'Inputs &amp; Outputs'!B$16*'Benefit Calculations'!G30*('Benefit Calculations'!C$4-'Benefit Calculations'!C$5)</f>
        <v>51.453390262567609</v>
      </c>
      <c r="K30" s="89">
        <f t="shared" si="3"/>
        <v>1.4746602087633355E-2</v>
      </c>
      <c r="L30" s="72">
        <f>K30*'Assumed Values'!$C$8</f>
        <v>110.71748847395122</v>
      </c>
      <c r="M30" s="73">
        <f t="shared" si="0"/>
        <v>19.065052512760332</v>
      </c>
      <c r="N30" s="88">
        <f>I30*'Inputs &amp; Outputs'!B$16*'Benefit Calculations'!G30*('Benefit Calculations'!D$4-'Benefit Calculations'!D$5)</f>
        <v>17.023829033871849</v>
      </c>
      <c r="O30" s="89">
        <f t="shared" si="4"/>
        <v>4.8790493977039729E-3</v>
      </c>
      <c r="P30" s="72">
        <f>ABS(O30*'Assumed Values'!$C$7)</f>
        <v>9.2945891026260679</v>
      </c>
      <c r="Q30" s="73">
        <f t="shared" si="1"/>
        <v>1.6004863528654429</v>
      </c>
      <c r="T30" s="85">
        <f t="shared" si="5"/>
        <v>1.3377881468267579E-2</v>
      </c>
      <c r="U30" s="86">
        <f>T30*'Assumed Values'!$D$8</f>
        <v>0</v>
      </c>
    </row>
    <row r="31" spans="2:21" x14ac:dyDescent="0.25">
      <c r="F31" s="70">
        <f t="shared" si="2"/>
        <v>2045</v>
      </c>
      <c r="G31" s="80">
        <f>'Inputs &amp; Outputs'!$B$24</f>
        <v>11042</v>
      </c>
      <c r="H31" s="79">
        <f t="shared" si="8"/>
        <v>6.9476481421180125E-3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11118.715930785267</v>
      </c>
      <c r="H32" s="79">
        <f t="shared" si="8"/>
        <v>6.9476481421180125E-3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11195.964856864526</v>
      </c>
      <c r="H33" s="79">
        <f t="shared" si="8"/>
        <v>6.9476481421180125E-3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11273.75048130154</v>
      </c>
      <c r="H34" s="79">
        <f t="shared" si="8"/>
        <v>6.9476481421180125E-3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11352.076532887657</v>
      </c>
      <c r="H35" s="79">
        <f t="shared" si="8"/>
        <v>6.9476481421180125E-3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11430.946766320556</v>
      </c>
      <c r="H36" s="79">
        <f t="shared" si="8"/>
        <v>6.9476481421180125E-3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964.32754485263899</v>
      </c>
      <c r="K37" s="71">
        <f t="shared" ref="K37:Q37" si="9">SUM(K4:K36)</f>
        <v>0.27637740707693925</v>
      </c>
      <c r="L37" s="74">
        <f t="shared" si="9"/>
        <v>2075.04157233366</v>
      </c>
      <c r="M37" s="75">
        <f t="shared" si="9"/>
        <v>721.37463213044362</v>
      </c>
      <c r="N37" s="88">
        <f t="shared" si="9"/>
        <v>319.05666803393831</v>
      </c>
      <c r="O37" s="88">
        <f t="shared" si="9"/>
        <v>9.1442015830111606E-2</v>
      </c>
      <c r="P37" s="76">
        <f t="shared" si="9"/>
        <v>174.19704015636259</v>
      </c>
      <c r="Q37" s="75">
        <f t="shared" si="9"/>
        <v>60.558461785266942</v>
      </c>
      <c r="T37" s="85">
        <f>SUM(T4:T36)</f>
        <v>0.25072516166168601</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2018-10-25T19:54:23Z</cp:lastPrinted>
  <dcterms:created xsi:type="dcterms:W3CDTF">2012-07-25T15:48:32Z</dcterms:created>
  <dcterms:modified xsi:type="dcterms:W3CDTF">2018-10-25T19:54:28Z</dcterms:modified>
</cp:coreProperties>
</file>