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3_SH105/"/>
    </mc:Choice>
  </mc:AlternateContent>
  <xr:revisionPtr revIDLastSave="2" documentId="8_{E679741C-6285-4DB4-B1F4-49514FD38FAD}" xr6:coauthVersionLast="40" xr6:coauthVersionMax="40" xr10:uidLastSave="{B55A5E28-74DE-4EB8-9699-9ADE7FF9A553}"/>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<sst xmlns="http://schemas.openxmlformats.org/spreadsheetml/2006/main" count="263" uniqueCount="131">
  <si>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</si>
  <si>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</si>
  <si>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</si>
  <si>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</si>
  <si>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</si>
  <si>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</si>
  <si>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</si>
  <si>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</si>
  <si>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</si>
  <si>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</si>
  <si>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</si>
  <si>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</si>
  <si>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</si>
  <si>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</si>
  <si>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</si>
  <si>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</si>
  <si>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</si>
  <si>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</si>
  <si>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</si>
  <si>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</si>
  <si>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</si>
  <si>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</si>
  <si>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</si>
  <si>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</si>
  <si>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</si>
  <si>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</si>
  <si>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</si>
  <si>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</si>
  <si>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</si>
  <si>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</si>
  <si>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</si>
  <si>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</si>
  <si>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</si>
  <si>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</si>
  <si>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</si>
  <si>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</si>
  <si>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</si>
  <si>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</si>
  <si>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</si>
  <si>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</si>
  <si>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</si>
  <si>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</si>
  <si>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</si>
  <si>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</si>
  <si>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</si>
  <si>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</si>
  <si>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</si>
  <si>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105/SH 321 Intersection Improvements</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</si>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</sst>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259</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4.2</v>
      </c>
    </row>
    <row r="17" spans="1:2">
      <c r="A17" s="86" t="s">
        <v>64</v>
      </c>
      <c r="B17" s="8">
        <v>35</v>
      </c>
    </row>
    <row r="18" spans="1:2">
      <c r="A18" s="86" t="s">
        <v>65</v>
      </c>
      <c r="B18" s="8">
        <v>35</v>
      </c>
    </row>
    <row r="19" spans="1:2">
      <c r="A19" s="76" t="s">
        <v>66</v>
      </c>
      <c r="B19" s="77">
        <f>VLOOKUP(B14,'Service Life'!C6:D8,2,FALSE)</f>
        <v>20</v>
      </c>
    </row>
    <row r="21" spans="1:2">
      <c r="A21" s="81" t="s">
        <v>67</v>
      </c>
    </row>
    <row r="22" spans="1:2" ht="20.25" customHeight="1">
      <c r="A22" s="86" t="s">
        <v>68</v>
      </c>
      <c r="B22" s="95">
        <v>17345</v>
      </c>
    </row>
    <row r="23" spans="1:2" ht="30">
      <c r="A23" s="94" t="s">
        <v>69</v>
      </c>
      <c r="B23" s="96">
        <v>15365</v>
      </c>
    </row>
    <row r="24" spans="1:2" ht="30">
      <c r="A24" s="94" t="s">
        <v>70</v>
      </c>
      <c r="B24" s="96">
        <v>19935</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8.9428603649100005E-2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2.0397499203700001E-2</v>
      </c>
      <c r="F4" s="54">
        <v>2018</v>
      </c>
      <c r="G4" s="63">
        <f>'Inputs &amp; Outputs'!B22</f>
        <v>17345</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8.9428603649100005E-2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2.0397499203700001E-2</v>
      </c>
      <c r="F5" s="54">
        <f t="shared" ref="F5:F36" si="2">F4+1</f>
        <v>2019</v>
      </c>
      <c r="G5" s="63">
        <f>G4+G4*H5</f>
        <v>17047.239224497298</v>
      </c>
      <c r="H5" s="62">
        <f>$C$9</f>
        <v>-1.7166951600040559E-2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16754.590093816041</v>
      </c>
      <c r="H6" s="62">
        <f t="shared" ref="H6:H11" si="7">$C$9</f>
        <v>-1.7166951600040559E-2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16466.964856596984</v>
      </c>
      <c r="H7" s="62">
        <f t="shared" si="7"/>
        <v>-1.7166951600040559E-2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16184.277267904214</v>
      </c>
      <c r="H8" s="62">
        <f t="shared" si="7"/>
        <v>-1.7166951600040559E-2</v>
      </c>
      <c r="I8" s="54">
        <f>IF(AND(F8&gt;='Inputs &amp; Outputs'!B$13,F8&lt;'Inputs &amp; Outputs'!B$13+'Inputs &amp; Outputs'!B$19),1,0)</f>
        <v>1</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-1.7166951600040559E-2</v>
      </c>
      <c r="F9" s="54">
        <f t="shared" si="2"/>
        <v>2023</v>
      </c>
      <c r="G9" s="63">
        <f t="shared" si="6"/>
        <v>15906.442563364466</v>
      </c>
      <c r="H9" s="62">
        <f t="shared" si="7"/>
        <v>-1.7166951600040559E-2</v>
      </c>
      <c r="I9" s="54">
        <f>IF(AND(F9&gt;='Inputs &amp; Outputs'!B$13,F9&lt;'Inputs &amp; Outputs'!B$13+'Inputs &amp; Outputs'!B$19),1,0)</f>
        <v>1</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1.0469820401436403E-2</v>
      </c>
      <c r="F10" s="54">
        <f t="shared" si="2"/>
        <v>2024</v>
      </c>
      <c r="G10" s="63">
        <f t="shared" si="6"/>
        <v>15633.377433750364</v>
      </c>
      <c r="H10" s="62">
        <f t="shared" si="7"/>
        <v>-1.7166951600040559E-2</v>
      </c>
      <c r="I10" s="54">
        <f>IF(AND(F10&gt;='Inputs &amp; Outputs'!B$13,F10&lt;'Inputs &amp; Outputs'!B$13+'Inputs &amp; Outputs'!B$19),1,0)</f>
        <v>1</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5.1678519788909139E-3</v>
      </c>
      <c r="F11" s="54">
        <f t="shared" si="2"/>
        <v>2025</v>
      </c>
      <c r="G11" s="63">
        <f>'Inputs &amp; Outputs'!$B$23</f>
        <v>15365</v>
      </c>
      <c r="H11" s="62">
        <f t="shared" si="7"/>
        <v>-1.7166951600040559E-2</v>
      </c>
      <c r="I11" s="54">
        <f>IF(AND(F11&gt;='Inputs &amp; Outputs'!B$13,F11&lt;'Inputs &amp; Outputs'!B$13+'Inputs &amp; Outputs'!B$19),1,0)</f>
        <v>1</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15525.86879046807</v>
      </c>
      <c r="H12" s="62">
        <f>$C$10</f>
        <v>1.0469820401436403E-2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15688.421848280537</v>
      </c>
      <c r="H13" s="62">
        <f t="shared" ref="H13:H36" si="8">$C$10</f>
        <v>1.0469820401436403E-2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15852.676807414005</v>
      </c>
      <c r="H14" s="62">
        <f t="shared" si="8"/>
        <v>1.0469820401436403E-2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16018.651486469646</v>
      </c>
      <c r="H15" s="62">
        <f t="shared" si="8"/>
        <v>1.0469820401436403E-2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16186.363890606184</v>
      </c>
      <c r="H16" s="62">
        <f t="shared" si="8"/>
        <v>1.0469820401436403E-2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16355.832213493126</v>
      </c>
      <c r="H17" s="62">
        <f t="shared" si="8"/>
        <v>1.0469820401436403E-2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16527.074839284425</v>
      </c>
      <c r="H18" s="62">
        <f t="shared" si="8"/>
        <v>1.0469820401436403E-2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16700.110344612833</v>
      </c>
      <c r="H19" s="62">
        <f t="shared" si="8"/>
        <v>1.0469820401436403E-2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16874.957500605098</v>
      </c>
      <c r="H20" s="62">
        <f t="shared" si="8"/>
        <v>1.0469820401436403E-2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17051.635274918306</v>
      </c>
      <c r="H21" s="62">
        <f t="shared" si="8"/>
        <v>1.0469820401436403E-2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17230.162833797498</v>
      </c>
      <c r="H22" s="62">
        <f t="shared" si="8"/>
        <v>1.0469820401436403E-2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17410.559544154861</v>
      </c>
      <c r="H23" s="62">
        <f t="shared" si="8"/>
        <v>1.0469820401436403E-2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17592.844975670676</v>
      </c>
      <c r="H24" s="62">
        <f t="shared" si="8"/>
        <v>1.0469820401436403E-2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17777.038902916262</v>
      </c>
      <c r="H25" s="62">
        <f t="shared" si="8"/>
        <v>1.0469820401436403E-2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17963.161307499144</v>
      </c>
      <c r="H26" s="62">
        <f t="shared" si="8"/>
        <v>1.0469820401436403E-2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18151.232380230693</v>
      </c>
      <c r="H27" s="62">
        <f t="shared" si="8"/>
        <v>1.0469820401436403E-2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18341.272523316446</v>
      </c>
      <c r="H28" s="62">
        <f t="shared" si="8"/>
        <v>1.0469820401436403E-2</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18533.302352569368</v>
      </c>
      <c r="H29" s="62">
        <f t="shared" si="8"/>
        <v>1.0469820401436403E-2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18727.342699646288</v>
      </c>
      <c r="H30" s="62">
        <f t="shared" si="8"/>
        <v>1.0469820401436403E-2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19935</v>
      </c>
      <c r="H31" s="62">
        <f t="shared" si="8"/>
        <v>1.0469820401436403E-2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20143.715869702635</v>
      </c>
      <c r="H32" s="62">
        <f t="shared" si="8"/>
        <v>1.0469820401436403E-2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20354.616957075985</v>
      </c>
      <c r="H33" s="62">
        <f t="shared" si="8"/>
        <v>1.0469820401436403E-2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20567.726140956602</v>
      </c>
      <c r="H34" s="62">
        <f t="shared" si="8"/>
        <v>1.0469820401436403E-2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20783.066539718347</v>
      </c>
      <c r="H35" s="62">
        <f t="shared" si="8"/>
        <v>1.0469820401436403E-2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21000.661513780302</v>
      </c>
      <c r="H36" s="62">
        <f t="shared" si="8"/>
        <v>1.0469820401436403E-2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55</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55</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7BF8A-6F8E-40F9-9058-4FA326C87734}"/>
</file>

<file path=customXml/itemProps2.xml><?xml version="1.0" encoding="utf-8"?>
<ds:datastoreItem xmlns:ds="http://schemas.openxmlformats.org/officeDocument/2006/customXml" ds:itemID="{1166F36B-8DA4-4729-9B01-8812316EE124}"/>
</file>

<file path=customXml/itemProps3.xml><?xml version="1.0" encoding="utf-8"?>
<ds:datastoreItem xmlns:ds="http://schemas.openxmlformats.org/officeDocument/2006/customXml" ds:itemID="{3163A79A-D87F-4C10-B8A3-0262C01D444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