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4_HW_SH146/"/>
    </mc:Choice>
  </mc:AlternateContent>
  <xr:revisionPtr revIDLastSave="0" documentId="10_ncr:100000_{994B461E-0585-4860-89C5-AB91C2152E5D}"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s="1"/>
  <c r="B7" i="12"/>
  <c r="F9" i="11"/>
  <c r="B6" i="12"/>
  <c r="B5" i="12"/>
  <c r="B4" i="12"/>
  <c r="G9" i="11"/>
  <c r="K4" i="12" s="1"/>
  <c r="F4" i="12" s="1"/>
  <c r="B10" i="12"/>
  <c r="B8"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s="1"/>
  <c r="B9" i="12"/>
  <c r="E4" i="12"/>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<sst xmlns="http://schemas.openxmlformats.org/spreadsheetml/2006/main" count="198" uniqueCount="144">
  <si>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</si>
  <si>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</si>
  <si>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</si>
  <si>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</si>
  <si>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</si>
  <si>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</si>
  <si>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</si>
  <si>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</si>
  <si>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</si>
  <si>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</si>
  <si>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</si>
  <si>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</si>
  <si>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</si>
  <si>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</si>
  <si>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</si>
  <si>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</si>
  <si>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</si>
  <si>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</si>
  <si>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</si>
  <si>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</si>
  <si>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</si>
  <si>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</si>
  <si>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</si>
  <si>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</si>
  <si>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</si>
  <si>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</si>
  <si>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</si>
  <si>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</si>
  <si>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</si>
  <si>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</si>
  <si>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</si>
  <si>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</si>
  <si>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</si>
  <si>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</si>
  <si>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</si>
  <si>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</si>
  <si>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</si>
  <si>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</si>
  <si>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</si>
  <si>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</si>
  <si>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</si>
  <si>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</si>
  <si>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</si>
  <si>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</si>
  <si>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</si>
  <si>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</si>
  <si>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</si>
  <si>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</si>
  <si>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</si>
  <si>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</si>
  <si>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</si>
  <si>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</si>
  <si>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</si>
  <si>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</si>
  <si>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</si>
  <si>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</si>
  <si>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</si>
  <si>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</si>
  <si>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</si>
  <si>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</si>
  <si>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</si>
  <si>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</si>
  <si>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</si>
  <si>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</si>
  <si>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</si>
  <si>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</si>
  <si>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</si>
  <si>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</si>
  <si>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</si>
  <si>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</si>
  <si>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</si>
  <si>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</si>
  <si>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</si>
  <si>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</si>
  <si>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</si>
  <si>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</si>
  <si>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</si>
  <si>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</si>
  <si>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</si>
  <si>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</si>
  <si>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</si>
  <si>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</si>
  <si>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</si>
  <si>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</si>
  <si>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</si>
  <si>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</si>
  <si>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</si>
  <si>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</si>
  <si>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</si>
  <si>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</si>
  <si>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</si>
  <si>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</si>
  <si>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</si>
  <si>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</si>
  <si>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</si>
  <si>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</si>
  <si>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</si>
  <si>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</si>
  <si>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</si>
  <si>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</si>
  <si>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</si>
  <si>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</si>
  <si>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</si>
  <si>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</si>
  <si>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</si>
  <si>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</si>
  <si>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</si>
  <si>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</si>
  <si>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</si>
  <si>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146 Baytown Grade Separation</t>
  </si>
  <si>
    <t>ADT</t>
  </si>
  <si>
    <t>ITS infrastructure</t>
  </si>
  <si>
    <t>Application ID Number:</t>
  </si>
  <si>
    <t>Number of Lanes</t>
  </si>
  <si>
    <t>Sponsor ID Number (CSJ, etc.):</t>
  </si>
  <si>
    <t>0389-13-039</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</si>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</sst>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6" t="s">
        <v>18</v>
      </c>
      <c r="C12" s="77" t="s">
        <v>19</v>
      </c>
      <c r="D12" s="59" t="s">
        <v>20</v>
      </c>
    </row>
    <row r="13" spans="1:4" x14ac:dyDescent="0.25">
      <c r="B13" s="76"/>
      <c r="C13" s="77"/>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C1" zoomScale="115" zoomScaleNormal="115" workbookViewId="0">
      <selection activeCell="B13" sqref="B1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5">
        <v>42103</v>
      </c>
      <c r="G6" s="45">
        <v>38920</v>
      </c>
      <c r="J6" t="s">
        <v>111</v>
      </c>
    </row>
    <row r="7" spans="1:16" x14ac:dyDescent="0.25">
      <c r="A7" s="1" t="s">
        <v>112</v>
      </c>
      <c r="B7" s="2"/>
      <c r="E7" s="1" t="s">
        <v>113</v>
      </c>
      <c r="F7" s="45">
        <v>4</v>
      </c>
      <c r="G7" s="45">
        <v>6</v>
      </c>
    </row>
    <row r="8" spans="1:16" x14ac:dyDescent="0.25">
      <c r="A8" s="1" t="s">
        <v>114</v>
      </c>
      <c r="B8" s="2" t="s">
        <v>115</v>
      </c>
      <c r="E8" s="6" t="s">
        <v>116</v>
      </c>
      <c r="F8" s="71">
        <f>IF(AND(F6&gt;0,F7&gt;0), F6/F7, "N/A")</f>
        <v>10525.75</v>
      </c>
      <c r="G8" s="71">
        <f>IF(AND(G6&gt;0,G7&gt;0), G6/G7, "N/A")</f>
        <v>6486.666666666667</v>
      </c>
    </row>
    <row r="9" spans="1:16" x14ac:dyDescent="0.25">
      <c r="A9" s="1" t="s">
        <v>117</v>
      </c>
      <c r="B9" s="2">
        <v>2022</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1.3972517199999999</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1.14865427</v>
      </c>
    </row>
    <row r="10" spans="1:16" x14ac:dyDescent="0.25">
      <c r="A10" s="1" t="s">
        <v>6</v>
      </c>
      <c r="B10" s="45" t="s">
        <v>101</v>
      </c>
      <c r="E10" s="6" t="s">
        <v>119</v>
      </c>
      <c r="F10" s="73">
        <f>IF(OR(F9=FALSE,G9=FALSE),"N/A",(F9-G9))</f>
        <v>0.24859744999999989</v>
      </c>
      <c r="G10" s="74"/>
    </row>
    <row r="11" spans="1:16" x14ac:dyDescent="0.25">
      <c r="A11" s="1" t="s">
        <v>9</v>
      </c>
      <c r="B11" s="45" t="s">
        <v>108</v>
      </c>
      <c r="E11" s="6" t="s">
        <v>120</v>
      </c>
      <c r="F11" s="85">
        <f>IF(OR(F9=FALSE,G9=FALSE,F10=FALSE), "N/A", IF(OR(F10=0.1,AND(0.01&lt;F10,F10&lt;0.1)), 5, (IF(OR(F10=0.2,AND(0.1&lt;F10,F10&lt;0.2)), 10, (IF(OR(F10=0.3,AND(0.2&lt;F10,F10&lt;0.3)), 15, IF(F10&gt;0.3, 20,"N/A")))))))</f>
        <v>15</v>
      </c>
      <c r="G11" s="86"/>
      <c r="H11" s="87"/>
      <c r="I11" s="88"/>
      <c r="J11" s="88"/>
      <c r="K11" s="88"/>
      <c r="L11" s="88"/>
    </row>
    <row r="12" spans="1:16" x14ac:dyDescent="0.25">
      <c r="A12" s="1" t="s">
        <v>12</v>
      </c>
      <c r="B12" s="45" t="s">
        <v>99</v>
      </c>
      <c r="H12" s="87"/>
      <c r="I12" s="88"/>
      <c r="J12" s="88"/>
      <c r="K12" s="88"/>
      <c r="L12" s="88"/>
    </row>
    <row r="13" spans="1:16" x14ac:dyDescent="0.25">
      <c r="A13" s="1" t="s">
        <v>15</v>
      </c>
      <c r="B13" s="45" t="s">
        <v>104</v>
      </c>
    </row>
    <row r="14" spans="1:16" x14ac:dyDescent="0.25">
      <c r="A14" s="1" t="s">
        <v>18</v>
      </c>
      <c r="B14" s="45" t="s">
        <v>100</v>
      </c>
    </row>
    <row r="15" spans="1:16" x14ac:dyDescent="0.25">
      <c r="A15" s="1" t="s">
        <v>22</v>
      </c>
      <c r="B15" s="45" t="s">
        <v>101</v>
      </c>
    </row>
    <row r="16" spans="1:16" x14ac:dyDescent="0.25">
      <c r="A16" s="1" t="s">
        <v>25</v>
      </c>
      <c r="B16" s="45" t="s">
        <v>104</v>
      </c>
    </row>
    <row r="17" spans="1:6" x14ac:dyDescent="0.25">
      <c r="A17" s="1" t="s">
        <v>28</v>
      </c>
      <c r="B17" s="45" t="s">
        <v>104</v>
      </c>
      <c r="F17" s="38"/>
    </row>
    <row r="18" spans="1:6" x14ac:dyDescent="0.25">
      <c r="A18" s="1" t="s">
        <v>121</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122</v>
      </c>
      <c r="B3" s="44"/>
      <c r="D3" s="11" t="s">
        <v>70</v>
      </c>
      <c r="E3" s="19" t="s">
        <v>123</v>
      </c>
      <c r="F3" s="19" t="s">
        <v>51</v>
      </c>
      <c r="H3" s="10" t="s">
        <v>52</v>
      </c>
      <c r="I3" s="48" t="s">
        <v>124</v>
      </c>
      <c r="J3" s="65" t="s">
        <v>125</v>
      </c>
      <c r="K3" s="65" t="s">
        <v>126</v>
      </c>
    </row>
    <row r="4" spans="1:11" x14ac:dyDescent="0.25">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1.3972517199999999</v>
      </c>
      <c r="F4" s="69">
        <f>+K4</f>
        <v>1.14865427</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1.3972517199999999</v>
      </c>
      <c r="K4" s="67">
        <f>'Inputs &amp; Outputs'!G9</f>
        <v>1.14865427</v>
      </c>
    </row>
    <row r="5" spans="1:11" x14ac:dyDescent="0.25">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131</v>
      </c>
      <c r="B7" s="42" t="str">
        <f>IF(AND('Inputs &amp; Outputs'!B11="Access management", 'Inputs &amp; Outputs'!B13="Yes", 'Inputs &amp; Outputs'!B14="Urban principal arterial"),B21*(J4-1),"FALSE")</f>
        <v>FALSE</v>
      </c>
      <c r="H7" s="62"/>
      <c r="I7" s="63"/>
      <c r="J7" s="64"/>
      <c r="K7" s="64"/>
    </row>
    <row r="8" spans="1:11" x14ac:dyDescent="0.25">
      <c r="A8" s="36" t="s">
        <v>132</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f>IF('Inputs &amp; Outputs'!B11="Grade separation",B23*(J4-1),"FALSE")</f>
        <v>9.9312929999999966E-2</v>
      </c>
      <c r="H9" s="62"/>
      <c r="I9" s="63"/>
      <c r="J9" s="64"/>
      <c r="K9" s="64"/>
    </row>
    <row r="10" spans="1:11" x14ac:dyDescent="0.25">
      <c r="A10" s="36" t="s">
        <v>133</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134</v>
      </c>
      <c r="B15" s="36"/>
      <c r="H15" s="62"/>
      <c r="I15" s="63"/>
      <c r="J15" s="64"/>
      <c r="K15" s="64"/>
    </row>
    <row r="16" spans="1:11" x14ac:dyDescent="0.25">
      <c r="A16" s="36" t="s">
        <v>135</v>
      </c>
      <c r="B16" s="41" t="s">
        <v>136</v>
      </c>
      <c r="H16" s="62"/>
      <c r="I16" s="63"/>
      <c r="J16" s="64"/>
      <c r="K16" s="64"/>
    </row>
    <row r="17" spans="1:11" x14ac:dyDescent="0.25">
      <c r="A17" s="36" t="s">
        <v>137</v>
      </c>
      <c r="B17" s="41" t="s">
        <v>138</v>
      </c>
      <c r="H17" s="62"/>
      <c r="I17" s="63"/>
      <c r="J17" s="64"/>
      <c r="K17" s="64"/>
    </row>
    <row r="18" spans="1:11" x14ac:dyDescent="0.25">
      <c r="A18" s="36" t="s">
        <v>139</v>
      </c>
      <c r="B18" s="41" t="s">
        <v>140</v>
      </c>
      <c r="H18" s="62"/>
      <c r="I18" s="63"/>
      <c r="J18" s="64"/>
      <c r="K18" s="64"/>
    </row>
    <row r="19" spans="1:11" x14ac:dyDescent="0.25">
      <c r="H19" s="62"/>
      <c r="I19" s="63"/>
      <c r="J19" s="64"/>
      <c r="K19" s="64"/>
    </row>
    <row r="20" spans="1:11" x14ac:dyDescent="0.25">
      <c r="A20" s="43" t="s">
        <v>141</v>
      </c>
      <c r="B20" s="36"/>
      <c r="H20" s="62"/>
      <c r="I20" s="63"/>
      <c r="J20" s="64"/>
      <c r="K20" s="64"/>
    </row>
    <row r="21" spans="1:11" x14ac:dyDescent="0.25">
      <c r="A21" s="36" t="s">
        <v>131</v>
      </c>
      <c r="B21" s="40">
        <v>0.15</v>
      </c>
      <c r="H21" s="62"/>
      <c r="I21" s="63"/>
      <c r="J21" s="64"/>
      <c r="K21" s="64"/>
    </row>
    <row r="22" spans="1:11" x14ac:dyDescent="0.25">
      <c r="A22" s="36" t="s">
        <v>132</v>
      </c>
      <c r="B22" s="40">
        <v>0.12</v>
      </c>
      <c r="H22" s="62"/>
      <c r="I22" s="63"/>
      <c r="J22" s="64"/>
      <c r="K22" s="64"/>
    </row>
    <row r="23" spans="1:11" x14ac:dyDescent="0.25">
      <c r="A23" s="36" t="s">
        <v>108</v>
      </c>
      <c r="B23" s="40">
        <v>0.25</v>
      </c>
      <c r="H23" s="62"/>
      <c r="I23" s="63"/>
      <c r="J23" s="64"/>
      <c r="K23" s="64"/>
    </row>
    <row r="24" spans="1:11" x14ac:dyDescent="0.25">
      <c r="A24" s="36" t="s">
        <v>133</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142</v>
      </c>
    </row>
    <row r="30" spans="1:11" x14ac:dyDescent="0.25">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A4CED3-3471-4672-8844-034C422B635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0FAE4BA8-15A0-44CB-93D9-E7923045B5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4FF2C-8BCD-457E-87D1-B6356F1DD6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