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5_Fm 762 Overpass/"/>
    </mc:Choice>
  </mc:AlternateContent>
  <xr:revisionPtr revIDLastSave="1267" documentId="11_F25DC773A252ABDACC10480171DC540E5BDE58ED" xr6:coauthVersionLast="47" xr6:coauthVersionMax="47" xr10:uidLastSave="{0AB651B8-6BF3-48E7-8C8B-EE6F0F5E2D5A}"/>
  <bookViews>
    <workbookView xWindow="-120" yWindow="-120" windowWidth="29040" windowHeight="15720" xr2:uid="{00000000-000D-0000-FFFF-FFFF00000000}"/>
  </bookViews>
  <sheets>
    <sheet name="TDM" sheetId="2" r:id="rId1"/>
    <sheet name="Traffic" sheetId="1" r:id="rId2"/>
    <sheet name="Emissions" sheetId="6" r:id="rId3"/>
    <sheet name="Demographics" sheetId="4" r:id="rId4"/>
    <sheet name="CRF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10" i="5"/>
  <c r="Q5" i="6"/>
  <c r="P5" i="6"/>
  <c r="O5" i="6"/>
  <c r="R4" i="6"/>
  <c r="M3" i="1"/>
  <c r="I8" i="1"/>
  <c r="AI6" i="2"/>
  <c r="R5" i="6" l="1"/>
  <c r="C17" i="6" s="1"/>
  <c r="D17" i="1"/>
  <c r="D15" i="1"/>
  <c r="D14" i="1"/>
  <c r="D34" i="4"/>
  <c r="D35" i="4"/>
  <c r="D36" i="4"/>
  <c r="D33" i="4"/>
  <c r="B8" i="4"/>
  <c r="B9" i="4"/>
  <c r="F8" i="1"/>
  <c r="H8" i="1" s="1"/>
  <c r="M4" i="1"/>
  <c r="B16" i="1" l="1"/>
  <c r="B18" i="1"/>
  <c r="D18" i="1"/>
  <c r="D16" i="1"/>
  <c r="B19" i="1" l="1"/>
  <c r="D19" i="1"/>
  <c r="C25" i="4" l="1"/>
  <c r="C29" i="4"/>
  <c r="C27" i="4"/>
  <c r="B15" i="4"/>
  <c r="B16" i="4"/>
  <c r="C3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Manthan Gajera</author>
  </authors>
  <commentList>
    <comment ref="Y3" authorId="0" shapeId="0" xr:uid="{A11115DA-5467-4ABD-AD92-0BF83362F952}">
      <text>
        <r>
          <rPr>
            <b/>
            <sz val="9"/>
            <color indexed="81"/>
            <rFont val="Tahoma"/>
            <family val="2"/>
          </rPr>
          <t>Manthan Gajera:</t>
        </r>
        <r>
          <rPr>
            <sz val="9"/>
            <color indexed="81"/>
            <rFont val="Tahoma"/>
            <family val="2"/>
          </rPr>
          <t xml:space="preserve">
From Spped-Flow curve</t>
        </r>
      </text>
    </comment>
  </commentList>
</comments>
</file>

<file path=xl/sharedStrings.xml><?xml version="1.0" encoding="utf-8"?>
<sst xmlns="http://schemas.openxmlformats.org/spreadsheetml/2006/main" count="209" uniqueCount="190">
  <si>
    <t>Volume Growth</t>
  </si>
  <si>
    <t>Total Volume</t>
  </si>
  <si>
    <t>HGAC TDM 2023</t>
  </si>
  <si>
    <t>HGAC TDM 2045</t>
  </si>
  <si>
    <t>% growth</t>
  </si>
  <si>
    <t>FACILITY_N</t>
  </si>
  <si>
    <t>ABNODE</t>
  </si>
  <si>
    <t>A</t>
  </si>
  <si>
    <t>B</t>
  </si>
  <si>
    <t>LANES</t>
  </si>
  <si>
    <t>DISTANCE</t>
  </si>
  <si>
    <t>RTYPE</t>
  </si>
  <si>
    <t>AREA_TYP</t>
  </si>
  <si>
    <t>C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</si>
  <si>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</si>
  <si>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</si>
  <si>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</si>
  <si>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</si>
  <si>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</si>
  <si>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</si>
  <si>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</si>
  <si>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</si>
  <si>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</si>
  <si>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</si>
  <si>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</si>
  <si>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</si>
  <si>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</si>
  <si>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</si>
  <si>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</si>
  <si>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</si>
  <si>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</si>
  <si>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</si>
  <si>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</si>
  <si>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</si>
  <si>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</si>
  <si>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</si>
  <si>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</si>
  <si>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AM3HRVHT</t>
  </si>
  <si>
    <t>MD6HRVHT</t>
  </si>
  <si>
    <t>PM4HRVHT</t>
  </si>
  <si>
    <t>OV11HRVHT</t>
  </si>
  <si>
    <t>HR24VHT</t>
  </si>
  <si>
    <t>TOTVOL_T</t>
  </si>
  <si>
    <t>Polyline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</si>
  <si>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</si>
  <si>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</si>
  <si>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</si>
  <si>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</si>
  <si>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</si>
  <si>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</si>
  <si>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Value</t>
  </si>
  <si>
    <t>Data:</t>
  </si>
  <si>
    <t>Population</t>
  </si>
  <si>
    <t>Area</t>
  </si>
  <si>
    <t>block groups within 5 miles radius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</si>
  <si>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</si>
  <si>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</si>
  <si>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</si>
  <si>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</si>
  <si>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</si>
  <si>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</si>
  <si>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</si>
  <si>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</si>
  <si>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</si>
  <si>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</si>
  <si>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</si>
  <si>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</si>
  <si>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Activity Connectivity Explorer</t>
  </si>
  <si>
    <t>Population (2021)</t>
  </si>
  <si>
    <t>Liveable center need index</t>
  </si>
  <si>
    <t>Forecast: population 2045</t>
  </si>
  <si>
    <t>Forecast: population 2018</t>
  </si>
  <si>
    <t>Forecast: Jobs 2018</t>
  </si>
  <si>
    <t>Forecast: Jobs 2045</t>
  </si>
  <si>
    <t>Forecast: Households 2018</t>
  </si>
  <si>
    <t>Forecast: Households 2045</t>
  </si>
  <si>
    <t>% change</t>
  </si>
  <si>
    <t>Growth</t>
  </si>
  <si>
    <t>Data: 1/4th mile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</si>
  <si>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</si>
  <si>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</si>
  <si>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</si>
  <si>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</si>
  <si>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</si>
  <si>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</si>
  <si>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</si>
  <si>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Pavement Markings</t>
  </si>
  <si>
    <t>Non-Intersection related (Roadway Related)</t>
  </si>
  <si>
    <t>Roadway Related, Vehicle Movements/Manner of Collision</t>
  </si>
  <si>
    <t>Consolidated CRF</t>
  </si>
  <si>
    <t>Install Raised Median</t>
  </si>
  <si>
    <t>Part of Roadway No. 1 Involved, (Vehicle Movements/Manner
of Collision</t>
  </si>
  <si>
    <t>Roadway Related</t>
  </si>
  <si>
    <t>Install Edge Marking</t>
  </si>
  <si>
    <t>Roadway Related/Off road</t>
  </si>
  <si>
    <t>Limits</t>
  </si>
  <si>
    <t>Road</t>
  </si>
  <si>
    <t>Direction</t>
  </si>
  <si>
    <t>Volume (2023)</t>
  </si>
  <si>
    <t>Volume (2045)</t>
  </si>
  <si>
    <t>2-way Volume</t>
  </si>
  <si>
    <t>LOS</t>
  </si>
  <si>
    <t>Type</t>
  </si>
  <si>
    <t>Area (Current)</t>
  </si>
  <si>
    <t>Area (2045)</t>
  </si>
  <si>
    <t>Residential</t>
  </si>
  <si>
    <t>Commercial</t>
  </si>
  <si>
    <t>Multiple</t>
  </si>
  <si>
    <t>Industry</t>
  </si>
  <si>
    <t>Liveable center index need</t>
  </si>
  <si>
    <t>Data: 3 miles buffer</t>
  </si>
  <si>
    <t>Travel Time Index (TTI)</t>
  </si>
  <si>
    <t>2045 Build</t>
  </si>
  <si>
    <t>2045 No Build</t>
  </si>
  <si>
    <t xml:space="preserve">FM 762 overpass  LOS (TDM Volumes) </t>
  </si>
  <si>
    <t>NB</t>
  </si>
  <si>
    <t>SB</t>
  </si>
  <si>
    <t>2045 B</t>
  </si>
  <si>
    <t>FM 762</t>
  </si>
  <si>
    <t>FID</t>
  </si>
  <si>
    <t>Shape</t>
  </si>
  <si>
    <t>PROJ_ID</t>
  </si>
  <si>
    <t>PROJ_IDA</t>
  </si>
  <si>
    <t>26183-41835</t>
  </si>
  <si>
    <t>LOS B</t>
  </si>
  <si>
    <t>FM 762 (10th St)</t>
  </si>
  <si>
    <t>Morton St to Preston St</t>
  </si>
  <si>
    <t>V/C Ratio</t>
  </si>
  <si>
    <t>Base capacity</t>
  </si>
  <si>
    <t>Volume*K-factor/# of lane</t>
  </si>
  <si>
    <t>New alignment</t>
  </si>
  <si>
    <t>Assumed K factor</t>
  </si>
  <si>
    <t>Assumed D factor</t>
  </si>
  <si>
    <t>TDM PM Peak 
V/C Ratio</t>
  </si>
  <si>
    <t>INPUTS</t>
  </si>
  <si>
    <t>Project Information</t>
  </si>
  <si>
    <t>Project Title:</t>
  </si>
  <si>
    <t>FM 762 (10th St) Grade separation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</si>
  <si>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</si>
  <si>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</si>
  <si>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</si>
  <si>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</si>
  <si>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</si>
  <si>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</si>
  <si>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</si>
  <si>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</si>
  <si>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</si>
  <si>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</si>
  <si>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</si>
  <si>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</si>
  <si>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Non-Freeway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</si>
  <si>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</si>
  <si>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</si>
  <si>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</si>
  <si>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</si>
  <si>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</si>
  <si>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</si>
  <si>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</si>
  <si>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</si>
  <si>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</si>
  <si>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</si>
  <si>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</si>
  <si>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</si>
  <si>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</si>
  <si>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</si>
  <si>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</si>
  <si>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Speed</t>
  </si>
  <si>
    <t>PM 4 Hr</t>
  </si>
  <si>
    <t>MD 6 Hr</t>
  </si>
  <si>
    <t>AM 3 Hr</t>
  </si>
  <si>
    <t>Avg. Spd</t>
  </si>
  <si>
    <t>Avg. Speed before improvements (2045 NB)</t>
  </si>
  <si>
    <t>Avg. Speed after improvements (2045 B)</t>
  </si>
  <si>
    <t>Safety Treat Fixed Objects</t>
  </si>
  <si>
    <t>Install Sidewalks</t>
  </si>
  <si>
    <t>Pedestrian, Cyclist</t>
  </si>
  <si>
    <t>Grade Separation</t>
  </si>
  <si>
    <t>Intersection Related</t>
  </si>
  <si>
    <t>Add Through Lane</t>
  </si>
  <si>
    <t>Vehicle Movements/Manner of Collision</t>
  </si>
  <si>
    <t>Land Us: 3 miles buffer</t>
  </si>
  <si>
    <t>Assumed K factor= 0.12, D factor= 0.5, HCM 7 Exhibit 12-42</t>
  </si>
  <si>
    <t>Within 1/4 mile buffer</t>
  </si>
  <si>
    <t>Medical facilities</t>
  </si>
  <si>
    <t>Education facilities</t>
  </si>
  <si>
    <t>Social services facilities</t>
  </si>
  <si>
    <t>Long elementary school;</t>
  </si>
  <si>
    <t>Unity Baptist Church;
Life Sanctury Church;
TREM City of His Grace</t>
  </si>
  <si>
    <t>Change</t>
  </si>
  <si>
    <t>Unique medical rehabilitation;
Medi-Eagle Express Healthcare;
Center for women's health;
Village medical at Walgreens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</si>
</sst>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#,##0.0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8" borderId="1" xfId="0" applyFill="1" applyBorder="1"/>
    <xf numFmtId="0" fontId="0" fillId="0" borderId="2" xfId="0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0" fillId="0" borderId="12" xfId="0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0" fontId="0" fillId="0" borderId="0" xfId="1" applyNumberFormat="1" applyFont="1" applyBorder="1"/>
    <xf numFmtId="0" fontId="2" fillId="0" borderId="0" xfId="0" applyFont="1" applyAlignment="1">
      <alignment horizontal="center" vertical="center" wrapText="1"/>
    </xf>
    <xf numFmtId="1" fontId="0" fillId="0" borderId="12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7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/>
    <xf numFmtId="2" fontId="2" fillId="0" borderId="19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1" borderId="1" xfId="0" applyFill="1" applyBorder="1" applyAlignment="1" applyProtection="1">
      <alignment horizontal="left" vertical="center" wrapText="1"/>
      <protection locked="0"/>
    </xf>
    <xf numFmtId="0" fontId="0" fillId="11" borderId="1" xfId="0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11" borderId="1" xfId="0" applyFill="1" applyBorder="1" applyAlignment="1">
      <alignment horizontal="left" vertical="center"/>
    </xf>
    <xf numFmtId="3" fontId="0" fillId="11" borderId="1" xfId="0" applyNumberFormat="1" applyFill="1" applyBorder="1" applyAlignment="1" applyProtection="1">
      <alignment horizontal="left" vertical="center"/>
      <protection locked="0"/>
    </xf>
    <xf numFmtId="165" fontId="0" fillId="11" borderId="1" xfId="0" applyNumberFormat="1" applyFill="1" applyBorder="1" applyAlignment="1" applyProtection="1">
      <alignment horizontal="left" vertical="center"/>
      <protection locked="0"/>
    </xf>
    <xf numFmtId="0" fontId="0" fillId="11" borderId="1" xfId="0" applyFill="1" applyBorder="1" applyAlignment="1">
      <alignment horizontal="left" vertical="center" wrapText="1"/>
    </xf>
    <xf numFmtId="0" fontId="0" fillId="12" borderId="17" xfId="0" applyFill="1" applyBorder="1" applyAlignment="1">
      <alignment vertical="center"/>
    </xf>
    <xf numFmtId="0" fontId="0" fillId="12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9" fillId="13" borderId="1" xfId="0" applyFont="1" applyFill="1" applyBorder="1" applyAlignment="1">
      <alignment vertical="center"/>
    </xf>
    <xf numFmtId="166" fontId="0" fillId="6" borderId="1" xfId="0" applyNumberFormat="1" applyFill="1" applyBorder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43" fontId="0" fillId="6" borderId="1" xfId="2" applyFont="1" applyFill="1" applyBorder="1" applyAlignment="1" applyProtection="1">
      <alignment horizontal="left" vertical="center"/>
    </xf>
    <xf numFmtId="2" fontId="0" fillId="0" borderId="1" xfId="0" applyNumberFormat="1" applyBorder="1"/>
    <xf numFmtId="9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/>
    </xf>
    <xf numFmtId="10" fontId="0" fillId="0" borderId="1" xfId="0" applyNumberFormat="1" applyBorder="1"/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2" fontId="0" fillId="0" borderId="1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</xdr:colOff>
      <xdr:row>6</xdr:row>
      <xdr:rowOff>9525</xdr:rowOff>
    </xdr:from>
    <xdr:to>
      <xdr:col>19</xdr:col>
      <xdr:colOff>874912</xdr:colOff>
      <xdr:row>29</xdr:row>
      <xdr:rowOff>57569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C7A22B70-1244-AB93-7C4C-C02FA41CD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0870" y="1104900"/>
          <a:ext cx="5972692" cy="4848644"/>
        </a:xfrm>
        <a:prstGeom prst="rect">
          <a:avLst/>
        </a:prstGeom>
      </xdr:spPr>
    </xdr:pic>
    <xdr:clientData/>
  </xdr:twoCellAnchor>
  <xdr:twoCellAnchor>
    <xdr:from>
      <xdr:col>12</xdr:col>
      <xdr:colOff>95250</xdr:colOff>
      <xdr:row>24</xdr:row>
      <xdr:rowOff>104775</xdr:rowOff>
    </xdr:from>
    <xdr:to>
      <xdr:col>18</xdr:col>
      <xdr:colOff>219075</xdr:colOff>
      <xdr:row>25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8D04CE0-B14B-933E-0B3F-AD6213E7D8EB}"/>
            </a:ext>
          </a:extLst>
        </xdr:cNvPr>
        <xdr:cNvSpPr/>
      </xdr:nvSpPr>
      <xdr:spPr>
        <a:xfrm>
          <a:off x="10848975" y="5105400"/>
          <a:ext cx="5010150" cy="1714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438150</xdr:colOff>
      <xdr:row>19</xdr:row>
      <xdr:rowOff>123825</xdr:rowOff>
    </xdr:from>
    <xdr:to>
      <xdr:col>6</xdr:col>
      <xdr:colOff>438981</xdr:colOff>
      <xdr:row>57</xdr:row>
      <xdr:rowOff>143888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DF110F-4C28-1C1B-CA6D-BF519042F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4505325"/>
          <a:ext cx="5953956" cy="7259063"/>
        </a:xfrm>
        <a:prstGeom prst="rect">
          <a:avLst/>
        </a:prstGeom>
      </xdr:spPr>
    </xdr:pic>
    <xdr:clientData/>
  </xdr:twoCellAnchor>
  <xdr:twoCellAnchor>
    <xdr:from>
      <xdr:col>0</xdr:col>
      <xdr:colOff>850752</xdr:colOff>
      <xdr:row>43</xdr:row>
      <xdr:rowOff>71716</xdr:rowOff>
    </xdr:from>
    <xdr:to>
      <xdr:col>2</xdr:col>
      <xdr:colOff>66675</xdr:colOff>
      <xdr:row>44</xdr:row>
      <xdr:rowOff>66675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D336677-511F-44D8-B37C-0998E5E11D81}"/>
            </a:ext>
          </a:extLst>
        </xdr:cNvPr>
        <xdr:cNvSpPr/>
      </xdr:nvSpPr>
      <xdr:spPr>
        <a:xfrm>
          <a:off x="850752" y="9025216"/>
          <a:ext cx="2025798" cy="18545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S24"/>
  <sheetViews>
    <sheetView tabSelected="1" workbookViewId="0">
      <selection activeCell="G11" sqref="G11"/>
    </sheetView>
  </sheetViews>
  <sheetFormatPr defaultRowHeight="15" x14ac:dyDescent="0.25"/>
  <sheetData>
    <row r="1" spans="1:45" x14ac:dyDescent="0.25">
      <c r="A1" s="6" t="s">
        <v>117</v>
      </c>
      <c r="B1" s="7" t="s">
        <v>118</v>
      </c>
      <c r="C1" s="8"/>
      <c r="D1" s="8"/>
      <c r="E1" s="9"/>
      <c r="F1" s="9"/>
      <c r="G1" s="9"/>
      <c r="H1" s="9"/>
    </row>
    <row r="2" spans="1:45" x14ac:dyDescent="0.25">
      <c r="A2" s="5"/>
    </row>
    <row r="3" spans="1:45" x14ac:dyDescent="0.25">
      <c r="A3" s="2" t="s">
        <v>119</v>
      </c>
      <c r="B3" s="2" t="s">
        <v>120</v>
      </c>
      <c r="C3" s="2" t="s">
        <v>5</v>
      </c>
      <c r="D3" s="2" t="s">
        <v>121</v>
      </c>
      <c r="E3" s="2" t="s">
        <v>122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2" t="s">
        <v>30</v>
      </c>
      <c r="AE3" s="2" t="s">
        <v>31</v>
      </c>
      <c r="AF3" s="2" t="s">
        <v>32</v>
      </c>
      <c r="AG3" s="2" t="s">
        <v>33</v>
      </c>
      <c r="AH3" s="2" t="s">
        <v>34</v>
      </c>
      <c r="AI3" s="2" t="s">
        <v>35</v>
      </c>
      <c r="AJ3" s="2" t="s">
        <v>36</v>
      </c>
      <c r="AK3" s="2" t="s">
        <v>37</v>
      </c>
      <c r="AL3" s="2" t="s">
        <v>38</v>
      </c>
      <c r="AM3" s="2" t="s">
        <v>39</v>
      </c>
      <c r="AN3" s="2" t="s">
        <v>40</v>
      </c>
      <c r="AO3" s="2" t="s">
        <v>41</v>
      </c>
      <c r="AP3" s="2" t="s">
        <v>42</v>
      </c>
      <c r="AQ3" s="2"/>
      <c r="AR3" s="2"/>
      <c r="AS3" s="2"/>
    </row>
    <row r="4" spans="1:45" x14ac:dyDescent="0.25">
      <c r="A4" s="2">
        <v>45893</v>
      </c>
      <c r="B4" s="2" t="s">
        <v>43</v>
      </c>
      <c r="C4" s="2" t="s">
        <v>118</v>
      </c>
      <c r="D4" s="2">
        <v>0</v>
      </c>
      <c r="E4" s="2">
        <v>0</v>
      </c>
      <c r="F4" s="2" t="s">
        <v>123</v>
      </c>
      <c r="G4" s="2">
        <v>26183</v>
      </c>
      <c r="H4" s="2">
        <v>41835</v>
      </c>
      <c r="I4" s="2">
        <v>2</v>
      </c>
      <c r="J4" s="2">
        <v>0.34176000000000001</v>
      </c>
      <c r="K4" s="2">
        <v>12</v>
      </c>
      <c r="L4" s="2">
        <v>3</v>
      </c>
      <c r="M4" s="2">
        <v>37512</v>
      </c>
      <c r="N4" s="2">
        <v>27.17</v>
      </c>
      <c r="O4" s="2">
        <v>0.75470999999999999</v>
      </c>
      <c r="P4" s="2">
        <v>29.75</v>
      </c>
      <c r="Q4" s="2">
        <v>3710.6091299999998</v>
      </c>
      <c r="R4" s="2">
        <v>0.61783999999999994</v>
      </c>
      <c r="S4" s="2">
        <v>0.59350999999999998</v>
      </c>
      <c r="T4" s="10">
        <v>7780.9575199999999</v>
      </c>
      <c r="U4" s="2">
        <v>26.32</v>
      </c>
      <c r="V4" s="2">
        <v>0.77907999999999999</v>
      </c>
      <c r="W4" s="2">
        <v>3909.1467299999999</v>
      </c>
      <c r="X4" s="2">
        <v>0.56233</v>
      </c>
      <c r="Y4" s="2">
        <v>0.41683999999999999</v>
      </c>
      <c r="Z4" s="10">
        <v>7846.6474600000001</v>
      </c>
      <c r="AA4" s="2">
        <v>26.76</v>
      </c>
      <c r="AB4" s="2">
        <v>0.76627000000000001</v>
      </c>
      <c r="AC4" s="2">
        <v>2346.9868200000001</v>
      </c>
      <c r="AD4" s="2">
        <v>0.5827</v>
      </c>
      <c r="AE4" s="2">
        <v>0.50053000000000003</v>
      </c>
      <c r="AF4" s="10">
        <v>3964.8574199999998</v>
      </c>
      <c r="AG4" s="2">
        <v>26.58</v>
      </c>
      <c r="AH4" s="2">
        <v>0.77146000000000003</v>
      </c>
      <c r="AI4" s="2">
        <v>11858.32422</v>
      </c>
      <c r="AJ4" s="2">
        <v>4052.6767599999998</v>
      </c>
      <c r="AK4" s="2">
        <v>30.176880000000001</v>
      </c>
      <c r="AL4" s="2">
        <v>49.924590000000002</v>
      </c>
      <c r="AM4" s="2">
        <v>48.181240000000003</v>
      </c>
      <c r="AN4" s="2">
        <v>23.79327</v>
      </c>
      <c r="AO4" s="2">
        <v>152.07597000000001</v>
      </c>
      <c r="AP4" s="2">
        <v>23822.83008</v>
      </c>
      <c r="AQ4" s="2"/>
      <c r="AR4" s="2"/>
      <c r="AS4" s="2"/>
    </row>
    <row r="6" spans="1:45" x14ac:dyDescent="0.25">
      <c r="A6" s="39"/>
      <c r="B6" s="40"/>
      <c r="AI6">
        <f>AI4/M4</f>
        <v>0.31612082053742802</v>
      </c>
    </row>
    <row r="11" spans="1:45" x14ac:dyDescent="0.25">
      <c r="A11" s="39"/>
      <c r="B11" s="40"/>
    </row>
    <row r="19" spans="1:2" x14ac:dyDescent="0.25">
      <c r="A19" s="39"/>
      <c r="B19" s="40"/>
    </row>
    <row r="20" spans="1:2" x14ac:dyDescent="0.25">
      <c r="A20" s="5"/>
    </row>
    <row r="24" spans="1:2" x14ac:dyDescent="0.25">
      <c r="A24" s="39"/>
      <c r="B24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opLeftCell="A7" workbookViewId="0">
      <selection activeCell="I20" sqref="I20"/>
    </sheetView>
  </sheetViews>
  <sheetFormatPr defaultRowHeight="15" x14ac:dyDescent="0.25"/>
  <cols>
    <col min="1" max="1" width="27.5703125" customWidth="1"/>
    <col min="2" max="2" width="14.5703125" bestFit="1" customWidth="1"/>
    <col min="3" max="3" width="15" bestFit="1" customWidth="1"/>
    <col min="4" max="4" width="9.5703125" bestFit="1" customWidth="1"/>
    <col min="5" max="5" width="12.5703125" bestFit="1" customWidth="1"/>
    <col min="6" max="6" width="10" bestFit="1" customWidth="1"/>
    <col min="7" max="7" width="9.85546875" bestFit="1" customWidth="1"/>
    <col min="11" max="11" width="24.140625" bestFit="1" customWidth="1"/>
    <col min="12" max="12" width="15.7109375" customWidth="1"/>
    <col min="13" max="13" width="11.85546875" bestFit="1" customWidth="1"/>
    <col min="15" max="15" width="15" bestFit="1" customWidth="1"/>
    <col min="16" max="16" width="11.5703125" customWidth="1"/>
    <col min="17" max="17" width="15" bestFit="1" customWidth="1"/>
    <col min="19" max="19" width="3.28515625" customWidth="1"/>
    <col min="20" max="20" width="15" bestFit="1" customWidth="1"/>
    <col min="21" max="21" width="11.140625" customWidth="1"/>
    <col min="22" max="22" width="17.140625" customWidth="1"/>
    <col min="23" max="23" width="11" bestFit="1" customWidth="1"/>
    <col min="24" max="24" width="21.7109375" bestFit="1" customWidth="1"/>
  </cols>
  <sheetData>
    <row r="1" spans="1:25" x14ac:dyDescent="0.25">
      <c r="A1" s="96" t="s">
        <v>130</v>
      </c>
      <c r="B1" s="96"/>
      <c r="L1" s="1" t="s">
        <v>0</v>
      </c>
      <c r="M1" s="1" t="s">
        <v>1</v>
      </c>
      <c r="O1" s="5"/>
      <c r="P1" s="5"/>
      <c r="Q1" s="5"/>
      <c r="R1" s="5"/>
      <c r="S1" s="39"/>
      <c r="T1" s="5"/>
      <c r="U1" s="5"/>
      <c r="V1" s="5"/>
      <c r="W1" s="5"/>
      <c r="X1" s="5"/>
      <c r="Y1" s="5"/>
    </row>
    <row r="2" spans="1:25" x14ac:dyDescent="0.25">
      <c r="A2" s="54" t="s">
        <v>131</v>
      </c>
      <c r="B2" s="2">
        <v>0.1</v>
      </c>
      <c r="L2" s="2" t="s">
        <v>2</v>
      </c>
      <c r="M2" s="3">
        <v>0</v>
      </c>
      <c r="O2" s="5"/>
      <c r="P2" s="5"/>
      <c r="Q2" s="5"/>
      <c r="R2" s="5"/>
      <c r="S2" s="39"/>
      <c r="V2" s="5"/>
      <c r="W2" s="5"/>
    </row>
    <row r="3" spans="1:25" x14ac:dyDescent="0.25">
      <c r="A3" s="54" t="s">
        <v>132</v>
      </c>
      <c r="B3" s="2">
        <v>0.5</v>
      </c>
      <c r="G3" s="12"/>
      <c r="L3" s="2" t="s">
        <v>3</v>
      </c>
      <c r="M3" s="3">
        <f>F8</f>
        <v>23822.825859999997</v>
      </c>
      <c r="P3" s="40"/>
      <c r="R3" s="40"/>
      <c r="S3" s="40"/>
      <c r="U3" s="40"/>
    </row>
    <row r="4" spans="1:25" x14ac:dyDescent="0.25">
      <c r="G4" s="12"/>
      <c r="L4" s="2" t="s">
        <v>4</v>
      </c>
      <c r="M4" s="4" t="e">
        <f>(M3-M2)/M2</f>
        <v>#DIV/0!</v>
      </c>
      <c r="P4" s="47"/>
      <c r="R4" s="47"/>
      <c r="S4" s="47"/>
      <c r="U4" s="47"/>
    </row>
    <row r="5" spans="1:25" ht="15.75" thickBot="1" x14ac:dyDescent="0.3"/>
    <row r="6" spans="1:25" x14ac:dyDescent="0.25">
      <c r="A6" s="99" t="s">
        <v>114</v>
      </c>
      <c r="B6" s="100"/>
      <c r="C6" s="100"/>
      <c r="D6" s="100"/>
      <c r="E6" s="100"/>
      <c r="F6" s="100"/>
      <c r="G6" s="100"/>
      <c r="H6" s="100"/>
      <c r="I6" s="101"/>
      <c r="J6" s="5"/>
      <c r="K6" s="5"/>
      <c r="L6" s="5"/>
    </row>
    <row r="7" spans="1:25" ht="60" x14ac:dyDescent="0.25">
      <c r="A7" s="45" t="s">
        <v>95</v>
      </c>
      <c r="B7" s="43" t="s">
        <v>96</v>
      </c>
      <c r="C7" s="43" t="s">
        <v>97</v>
      </c>
      <c r="D7" s="44" t="s">
        <v>98</v>
      </c>
      <c r="E7" s="44" t="s">
        <v>99</v>
      </c>
      <c r="F7" s="44" t="s">
        <v>100</v>
      </c>
      <c r="G7" s="44" t="s">
        <v>101</v>
      </c>
      <c r="H7" s="44" t="s">
        <v>127</v>
      </c>
      <c r="I7" s="46" t="s">
        <v>133</v>
      </c>
      <c r="J7" s="37"/>
      <c r="K7" s="43" t="s">
        <v>127</v>
      </c>
    </row>
    <row r="8" spans="1:25" x14ac:dyDescent="0.25">
      <c r="A8" s="106" t="s">
        <v>126</v>
      </c>
      <c r="B8" s="2" t="s">
        <v>125</v>
      </c>
      <c r="C8" s="2" t="s">
        <v>115</v>
      </c>
      <c r="D8" s="3">
        <v>0</v>
      </c>
      <c r="E8" s="3">
        <v>11858.32</v>
      </c>
      <c r="F8" s="104">
        <f>E8+E9</f>
        <v>23822.825859999997</v>
      </c>
      <c r="G8" s="97" t="s">
        <v>124</v>
      </c>
      <c r="H8" s="97">
        <f>(F8*0.1/4)/1900</f>
        <v>0.31345823499999997</v>
      </c>
      <c r="I8" s="102">
        <f>TDM!S4</f>
        <v>0.59350999999999998</v>
      </c>
      <c r="J8" s="13"/>
      <c r="K8" s="42" t="s">
        <v>129</v>
      </c>
    </row>
    <row r="9" spans="1:25" ht="15.75" thickBot="1" x14ac:dyDescent="0.3">
      <c r="A9" s="107"/>
      <c r="B9" s="19" t="s">
        <v>125</v>
      </c>
      <c r="C9" s="19" t="s">
        <v>116</v>
      </c>
      <c r="D9" s="38">
        <v>0</v>
      </c>
      <c r="E9" s="38">
        <v>11964.505859999999</v>
      </c>
      <c r="F9" s="105"/>
      <c r="G9" s="98"/>
      <c r="H9" s="98"/>
      <c r="I9" s="103"/>
      <c r="J9" s="36"/>
      <c r="K9" s="41" t="s">
        <v>128</v>
      </c>
    </row>
    <row r="10" spans="1:25" x14ac:dyDescent="0.25">
      <c r="A10" s="108" t="s">
        <v>181</v>
      </c>
      <c r="B10" s="108"/>
      <c r="C10" s="108"/>
      <c r="D10" s="108"/>
      <c r="E10" s="108"/>
      <c r="F10" s="108"/>
      <c r="G10" s="108"/>
      <c r="H10" s="108"/>
      <c r="I10" s="108"/>
      <c r="J10" s="12"/>
    </row>
    <row r="11" spans="1:25" ht="15.75" thickBot="1" x14ac:dyDescent="0.3">
      <c r="A11" s="34"/>
      <c r="E11" s="12"/>
      <c r="K11" s="12"/>
      <c r="L11" s="35"/>
    </row>
    <row r="12" spans="1:25" x14ac:dyDescent="0.25">
      <c r="A12" s="93" t="s">
        <v>111</v>
      </c>
      <c r="B12" s="94"/>
      <c r="C12" s="94"/>
      <c r="D12" s="95"/>
    </row>
    <row r="13" spans="1:25" x14ac:dyDescent="0.25">
      <c r="A13" s="89" t="s">
        <v>113</v>
      </c>
      <c r="B13" s="90"/>
      <c r="C13" s="91" t="s">
        <v>112</v>
      </c>
      <c r="D13" s="92"/>
      <c r="E13" s="37"/>
    </row>
    <row r="14" spans="1:25" ht="18" x14ac:dyDescent="0.35">
      <c r="A14" s="49" t="s">
        <v>48</v>
      </c>
      <c r="B14" s="11">
        <v>0</v>
      </c>
      <c r="C14" s="2" t="s">
        <v>48</v>
      </c>
      <c r="D14" s="50">
        <f>MIN(TDM!U4,TDM!AA4,TDM!AG4)</f>
        <v>26.32</v>
      </c>
      <c r="E14" s="12"/>
    </row>
    <row r="15" spans="1:25" x14ac:dyDescent="0.25">
      <c r="A15" s="49" t="s">
        <v>47</v>
      </c>
      <c r="B15" s="20">
        <v>0</v>
      </c>
      <c r="C15" s="2" t="s">
        <v>47</v>
      </c>
      <c r="D15" s="48">
        <f>TDM!J4</f>
        <v>0.34176000000000001</v>
      </c>
      <c r="E15" s="12"/>
    </row>
    <row r="16" spans="1:25" ht="18" x14ac:dyDescent="0.35">
      <c r="A16" s="49" t="s">
        <v>44</v>
      </c>
      <c r="B16" s="21" t="e">
        <f>B15/B14</f>
        <v>#DIV/0!</v>
      </c>
      <c r="C16" s="2" t="s">
        <v>44</v>
      </c>
      <c r="D16" s="51">
        <f>D15/D14</f>
        <v>1.2984802431610942E-2</v>
      </c>
      <c r="E16" s="12"/>
    </row>
    <row r="17" spans="1:5" ht="18" x14ac:dyDescent="0.35">
      <c r="A17" s="49" t="s">
        <v>49</v>
      </c>
      <c r="B17" s="11">
        <v>0</v>
      </c>
      <c r="C17" s="2" t="s">
        <v>49</v>
      </c>
      <c r="D17" s="50">
        <f>TDM!P4</f>
        <v>29.75</v>
      </c>
      <c r="E17" s="12"/>
    </row>
    <row r="18" spans="1:5" ht="18" x14ac:dyDescent="0.35">
      <c r="A18" s="49" t="s">
        <v>45</v>
      </c>
      <c r="B18" s="21" t="e">
        <f>B15/B17</f>
        <v>#DIV/0!</v>
      </c>
      <c r="C18" s="2" t="s">
        <v>45</v>
      </c>
      <c r="D18" s="51">
        <f>D15/D17</f>
        <v>1.1487731092436976E-2</v>
      </c>
      <c r="E18" s="12"/>
    </row>
    <row r="19" spans="1:5" ht="15.75" thickBot="1" x14ac:dyDescent="0.3">
      <c r="A19" s="52" t="s">
        <v>46</v>
      </c>
      <c r="B19" s="22" t="e">
        <f>B16/B18</f>
        <v>#DIV/0!</v>
      </c>
      <c r="C19" s="19" t="s">
        <v>46</v>
      </c>
      <c r="D19" s="53">
        <f>D16/D18</f>
        <v>1.1303191489361701</v>
      </c>
      <c r="E19" s="12"/>
    </row>
    <row r="20" spans="1:5" x14ac:dyDescent="0.25">
      <c r="C20" s="32"/>
      <c r="E20" s="12"/>
    </row>
    <row r="21" spans="1:5" x14ac:dyDescent="0.25">
      <c r="C21" s="32"/>
      <c r="E21" s="12"/>
    </row>
    <row r="22" spans="1:5" x14ac:dyDescent="0.25">
      <c r="C22" s="32"/>
      <c r="E22" s="12"/>
    </row>
    <row r="23" spans="1:5" x14ac:dyDescent="0.25">
      <c r="C23" s="32"/>
      <c r="E23" s="12"/>
    </row>
    <row r="24" spans="1:5" x14ac:dyDescent="0.25">
      <c r="C24" s="32"/>
      <c r="E24" s="12"/>
    </row>
    <row r="25" spans="1:5" x14ac:dyDescent="0.25">
      <c r="C25" s="32"/>
      <c r="E25" s="12"/>
    </row>
  </sheetData>
  <mergeCells count="11">
    <mergeCell ref="A13:B13"/>
    <mergeCell ref="C13:D13"/>
    <mergeCell ref="A12:D12"/>
    <mergeCell ref="A1:B1"/>
    <mergeCell ref="H8:H9"/>
    <mergeCell ref="A6:I6"/>
    <mergeCell ref="I8:I9"/>
    <mergeCell ref="F8:F9"/>
    <mergeCell ref="A8:A9"/>
    <mergeCell ref="G8:G9"/>
    <mergeCell ref="A10:I1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6716-EA69-46E9-B922-86DC9B43115B}">
  <dimension ref="A1:R38"/>
  <sheetViews>
    <sheetView workbookViewId="0">
      <selection activeCell="C7" sqref="C7"/>
    </sheetView>
  </sheetViews>
  <sheetFormatPr defaultRowHeight="15" x14ac:dyDescent="0.25"/>
  <cols>
    <col min="2" max="2" width="57" customWidth="1"/>
    <col min="3" max="3" width="16" customWidth="1"/>
    <col min="4" max="4" width="5.28515625" customWidth="1"/>
    <col min="5" max="5" width="5.7109375" customWidth="1"/>
  </cols>
  <sheetData>
    <row r="1" spans="1:18" x14ac:dyDescent="0.25">
      <c r="A1" s="32"/>
      <c r="B1" s="32"/>
      <c r="C1" s="55"/>
      <c r="D1" s="32"/>
      <c r="E1" s="32"/>
      <c r="F1" s="32"/>
      <c r="G1" s="32"/>
      <c r="H1" s="32"/>
      <c r="I1" s="32"/>
      <c r="J1" s="32"/>
    </row>
    <row r="2" spans="1:18" ht="18.75" x14ac:dyDescent="0.25">
      <c r="A2" s="32"/>
      <c r="B2" s="56" t="s">
        <v>134</v>
      </c>
      <c r="C2" s="57"/>
      <c r="D2" s="58"/>
      <c r="E2" s="32"/>
      <c r="F2" s="32"/>
      <c r="G2" s="32"/>
      <c r="H2" s="32"/>
      <c r="I2" s="32"/>
      <c r="J2" s="32"/>
      <c r="K2" s="109" t="s">
        <v>166</v>
      </c>
      <c r="L2" s="109"/>
      <c r="M2" s="109"/>
      <c r="N2" s="109"/>
      <c r="O2" s="109"/>
      <c r="P2" s="109"/>
      <c r="Q2" s="109"/>
      <c r="R2" s="109"/>
    </row>
    <row r="3" spans="1:18" x14ac:dyDescent="0.25">
      <c r="A3" s="32"/>
      <c r="B3" s="32"/>
      <c r="C3" s="55"/>
      <c r="D3" s="32"/>
      <c r="E3" s="32"/>
      <c r="F3" s="32"/>
      <c r="G3" s="32"/>
      <c r="H3" s="32"/>
      <c r="I3" s="32"/>
      <c r="J3" s="32"/>
      <c r="K3" s="110"/>
      <c r="L3" s="110"/>
      <c r="M3" s="110"/>
      <c r="N3" s="110"/>
      <c r="O3" s="28" t="s">
        <v>167</v>
      </c>
      <c r="P3" s="28" t="s">
        <v>168</v>
      </c>
      <c r="Q3" s="28" t="s">
        <v>169</v>
      </c>
      <c r="R3" s="28" t="s">
        <v>170</v>
      </c>
    </row>
    <row r="4" spans="1:18" x14ac:dyDescent="0.25">
      <c r="A4" s="32"/>
      <c r="B4" s="59" t="s">
        <v>135</v>
      </c>
      <c r="C4" s="55"/>
      <c r="D4" s="32"/>
      <c r="E4" s="32"/>
      <c r="F4" s="32"/>
      <c r="G4" s="32"/>
      <c r="H4" s="32"/>
      <c r="I4" s="32"/>
      <c r="J4" s="32"/>
      <c r="K4" s="110" t="s">
        <v>171</v>
      </c>
      <c r="L4" s="110"/>
      <c r="M4" s="110"/>
      <c r="N4" s="110"/>
      <c r="O4" s="2"/>
      <c r="P4" s="2"/>
      <c r="Q4" s="2"/>
      <c r="R4" s="78" t="e">
        <f>AVERAGE(O4:Q4)</f>
        <v>#DIV/0!</v>
      </c>
    </row>
    <row r="5" spans="1:18" ht="45" x14ac:dyDescent="0.25">
      <c r="A5" s="32"/>
      <c r="B5" s="60" t="s">
        <v>136</v>
      </c>
      <c r="C5" s="61" t="s">
        <v>137</v>
      </c>
      <c r="D5" s="32"/>
      <c r="E5" s="60"/>
      <c r="F5" s="32" t="s">
        <v>138</v>
      </c>
      <c r="G5" s="32"/>
      <c r="H5" s="32"/>
      <c r="I5" s="32"/>
      <c r="J5" s="32"/>
      <c r="K5" s="110" t="s">
        <v>172</v>
      </c>
      <c r="L5" s="110"/>
      <c r="M5" s="110"/>
      <c r="N5" s="110"/>
      <c r="O5" s="2">
        <f>TDM!U4</f>
        <v>26.32</v>
      </c>
      <c r="P5" s="2">
        <f>TDM!AA4</f>
        <v>26.76</v>
      </c>
      <c r="Q5" s="2">
        <f>TDM!AG4</f>
        <v>26.58</v>
      </c>
      <c r="R5" s="78">
        <f>AVERAGE(O5:Q5)</f>
        <v>26.553333333333331</v>
      </c>
    </row>
    <row r="6" spans="1:18" x14ac:dyDescent="0.25">
      <c r="A6" s="32"/>
      <c r="B6" s="60" t="s">
        <v>139</v>
      </c>
      <c r="C6" s="62">
        <v>785</v>
      </c>
      <c r="D6" s="32"/>
      <c r="E6" s="63"/>
      <c r="F6" s="32" t="s">
        <v>140</v>
      </c>
      <c r="G6" s="32"/>
      <c r="H6" s="32"/>
      <c r="I6" s="32"/>
      <c r="J6" s="32"/>
    </row>
    <row r="7" spans="1:18" x14ac:dyDescent="0.25">
      <c r="A7" s="32"/>
      <c r="B7" s="60" t="s">
        <v>141</v>
      </c>
      <c r="C7" s="62"/>
      <c r="D7" s="32"/>
      <c r="E7" s="64"/>
      <c r="F7" s="32" t="s">
        <v>142</v>
      </c>
      <c r="G7" s="32"/>
      <c r="H7" s="32"/>
      <c r="I7" s="32"/>
      <c r="J7" s="32"/>
    </row>
    <row r="8" spans="1:18" x14ac:dyDescent="0.25">
      <c r="A8" s="32"/>
      <c r="B8" s="60" t="s">
        <v>143</v>
      </c>
      <c r="C8" s="62" t="s">
        <v>144</v>
      </c>
      <c r="D8" s="32"/>
      <c r="E8" s="32"/>
      <c r="F8" s="32"/>
      <c r="G8" s="32"/>
      <c r="H8" s="32"/>
      <c r="I8" s="32"/>
      <c r="J8" s="32"/>
    </row>
    <row r="9" spans="1:18" x14ac:dyDescent="0.25">
      <c r="A9" s="32"/>
      <c r="B9" s="32"/>
      <c r="C9" s="55"/>
      <c r="D9" s="32"/>
      <c r="E9" s="32"/>
      <c r="F9" s="32"/>
      <c r="G9" s="32"/>
      <c r="H9" s="32"/>
      <c r="I9" s="32"/>
      <c r="J9" s="32"/>
    </row>
    <row r="10" spans="1:18" x14ac:dyDescent="0.25">
      <c r="A10" s="32"/>
      <c r="B10" s="32"/>
      <c r="C10" s="55"/>
      <c r="D10" s="32"/>
      <c r="E10" s="32"/>
      <c r="F10" s="32"/>
      <c r="G10" s="32"/>
      <c r="H10" s="32"/>
      <c r="I10" s="32"/>
      <c r="J10" s="32"/>
    </row>
    <row r="11" spans="1:18" x14ac:dyDescent="0.25">
      <c r="A11" s="32"/>
      <c r="B11" s="59" t="s">
        <v>145</v>
      </c>
      <c r="C11" s="55"/>
      <c r="D11" s="32"/>
      <c r="E11" s="32"/>
      <c r="F11" s="32"/>
      <c r="G11" s="32"/>
      <c r="H11" s="32"/>
      <c r="I11" s="32"/>
      <c r="J11" s="32"/>
    </row>
    <row r="12" spans="1:18" x14ac:dyDescent="0.25">
      <c r="A12" s="32"/>
      <c r="B12" s="60" t="s">
        <v>146</v>
      </c>
      <c r="C12" s="62">
        <v>2025</v>
      </c>
      <c r="D12" s="32"/>
      <c r="E12" s="32"/>
      <c r="F12" s="32"/>
      <c r="G12" s="32"/>
      <c r="H12" s="32"/>
      <c r="I12" s="32"/>
      <c r="J12" s="32"/>
    </row>
    <row r="13" spans="1:18" x14ac:dyDescent="0.25">
      <c r="A13" s="32"/>
      <c r="B13" s="60" t="s">
        <v>147</v>
      </c>
      <c r="C13" s="62" t="s">
        <v>148</v>
      </c>
      <c r="D13" s="32"/>
      <c r="E13" s="32"/>
      <c r="F13" s="32"/>
      <c r="G13" s="32"/>
      <c r="H13" s="32"/>
      <c r="I13" s="32"/>
      <c r="J13" s="32"/>
    </row>
    <row r="14" spans="1:18" x14ac:dyDescent="0.25">
      <c r="A14" s="32"/>
      <c r="B14" s="65" t="s">
        <v>149</v>
      </c>
      <c r="C14" s="66" t="s">
        <v>150</v>
      </c>
      <c r="D14" s="32"/>
      <c r="E14" s="32"/>
      <c r="F14" s="32"/>
      <c r="G14" s="32"/>
      <c r="H14" s="32"/>
      <c r="I14" s="32"/>
      <c r="J14" s="32"/>
    </row>
    <row r="15" spans="1:18" x14ac:dyDescent="0.25">
      <c r="A15" s="32"/>
      <c r="B15" s="65" t="s">
        <v>151</v>
      </c>
      <c r="C15" s="67">
        <v>0.34</v>
      </c>
      <c r="D15" s="32"/>
      <c r="E15" s="32"/>
      <c r="F15" s="32"/>
      <c r="G15" s="32"/>
      <c r="H15" s="32"/>
      <c r="I15" s="32"/>
      <c r="J15" s="32"/>
    </row>
    <row r="16" spans="1:18" x14ac:dyDescent="0.25">
      <c r="A16" s="32"/>
      <c r="B16" s="65" t="s">
        <v>152</v>
      </c>
      <c r="C16" s="66">
        <v>0</v>
      </c>
      <c r="D16" s="32"/>
      <c r="E16" s="32"/>
      <c r="F16" s="32"/>
      <c r="G16" s="32"/>
      <c r="H16" s="32"/>
      <c r="I16" s="32"/>
      <c r="J16" s="32"/>
    </row>
    <row r="17" spans="1:10" x14ac:dyDescent="0.25">
      <c r="A17" s="32"/>
      <c r="B17" s="68" t="s">
        <v>153</v>
      </c>
      <c r="C17" s="66">
        <f>R5</f>
        <v>26.553333333333331</v>
      </c>
      <c r="D17" s="32"/>
      <c r="E17" s="32"/>
      <c r="F17" s="32"/>
      <c r="G17" s="32"/>
      <c r="H17" s="32"/>
      <c r="I17" s="32"/>
      <c r="J17" s="32"/>
    </row>
    <row r="18" spans="1:10" x14ac:dyDescent="0.25">
      <c r="A18" s="32"/>
      <c r="B18" s="69" t="s">
        <v>154</v>
      </c>
      <c r="C18" s="70">
        <v>20</v>
      </c>
      <c r="D18" s="32"/>
      <c r="E18" s="32"/>
      <c r="F18" s="32"/>
      <c r="G18" s="32"/>
      <c r="H18" s="32"/>
      <c r="I18" s="32"/>
      <c r="J18" s="32"/>
    </row>
    <row r="19" spans="1:10" x14ac:dyDescent="0.25">
      <c r="A19" s="32"/>
      <c r="B19" s="32"/>
      <c r="C19" s="55"/>
      <c r="D19" s="32"/>
      <c r="E19" s="32"/>
      <c r="F19" s="32"/>
      <c r="G19" s="32"/>
      <c r="H19" s="32"/>
      <c r="I19" s="32"/>
      <c r="J19" s="32"/>
    </row>
    <row r="20" spans="1:10" x14ac:dyDescent="0.25">
      <c r="A20" s="32"/>
      <c r="B20" s="59" t="s">
        <v>155</v>
      </c>
      <c r="C20" s="55"/>
      <c r="D20" s="32"/>
      <c r="E20" s="32"/>
      <c r="F20" s="32"/>
      <c r="G20" s="32"/>
      <c r="H20" s="32"/>
      <c r="I20" s="32"/>
      <c r="J20" s="32"/>
    </row>
    <row r="21" spans="1:10" ht="30" x14ac:dyDescent="0.25">
      <c r="A21" s="32"/>
      <c r="B21" s="68" t="s">
        <v>156</v>
      </c>
      <c r="C21" s="66">
        <v>23823</v>
      </c>
      <c r="D21" s="32"/>
      <c r="E21" s="32"/>
      <c r="F21" s="32"/>
      <c r="G21" s="32"/>
      <c r="H21" s="32"/>
      <c r="I21" s="32"/>
      <c r="J21" s="32"/>
    </row>
    <row r="22" spans="1:10" x14ac:dyDescent="0.25">
      <c r="A22" s="32"/>
      <c r="B22" s="71"/>
      <c r="C22" s="72"/>
      <c r="D22" s="32"/>
      <c r="E22" s="32"/>
      <c r="F22" s="32"/>
      <c r="G22" s="32"/>
      <c r="H22" s="32"/>
      <c r="I22" s="32"/>
      <c r="J22" s="32"/>
    </row>
    <row r="23" spans="1:10" x14ac:dyDescent="0.25">
      <c r="A23" s="32"/>
      <c r="B23" s="32"/>
      <c r="C23" s="55"/>
      <c r="D23" s="32"/>
      <c r="E23" s="32"/>
      <c r="F23" s="32"/>
      <c r="G23" s="32"/>
      <c r="H23" s="32"/>
      <c r="I23" s="32"/>
      <c r="J23" s="32"/>
    </row>
    <row r="24" spans="1:10" x14ac:dyDescent="0.25">
      <c r="A24" s="32"/>
      <c r="B24" s="32"/>
      <c r="C24" s="55"/>
      <c r="D24" s="32"/>
      <c r="E24" s="32"/>
      <c r="F24" s="32"/>
      <c r="G24" s="32"/>
      <c r="H24" s="32"/>
      <c r="I24" s="32"/>
      <c r="J24" s="32"/>
    </row>
    <row r="25" spans="1:10" ht="18.75" x14ac:dyDescent="0.25">
      <c r="A25" s="32"/>
      <c r="B25" s="56" t="s">
        <v>157</v>
      </c>
      <c r="C25" s="57"/>
      <c r="D25" s="32"/>
      <c r="E25" s="32"/>
      <c r="F25" s="32"/>
      <c r="G25" s="32"/>
      <c r="H25" s="32"/>
      <c r="I25" s="32"/>
      <c r="J25" s="32"/>
    </row>
    <row r="26" spans="1:10" x14ac:dyDescent="0.25">
      <c r="A26" s="32"/>
      <c r="B26" s="32"/>
      <c r="C26" s="55"/>
      <c r="D26" s="32"/>
      <c r="E26" s="32"/>
      <c r="F26" s="32"/>
      <c r="G26" s="32"/>
      <c r="H26" s="32"/>
      <c r="I26" s="32"/>
      <c r="J26" s="32"/>
    </row>
    <row r="27" spans="1:10" x14ac:dyDescent="0.25">
      <c r="A27" s="32"/>
      <c r="B27" s="73" t="s">
        <v>158</v>
      </c>
      <c r="C27" s="55"/>
      <c r="D27" s="32"/>
      <c r="E27" s="32"/>
      <c r="F27" s="32"/>
      <c r="G27" s="32"/>
      <c r="H27" s="32"/>
      <c r="I27" s="32"/>
      <c r="J27" s="32"/>
    </row>
    <row r="28" spans="1:10" x14ac:dyDescent="0.25">
      <c r="A28" s="32"/>
      <c r="B28" s="64" t="s">
        <v>159</v>
      </c>
      <c r="C28" s="74">
        <v>913.91455373444137</v>
      </c>
      <c r="D28" s="32"/>
      <c r="E28" s="32"/>
      <c r="F28" s="32"/>
      <c r="G28" s="32"/>
      <c r="H28" s="32"/>
      <c r="I28" s="32"/>
      <c r="J28" s="32"/>
    </row>
    <row r="29" spans="1:10" x14ac:dyDescent="0.25">
      <c r="A29" s="32"/>
      <c r="B29" s="64" t="s">
        <v>160</v>
      </c>
      <c r="C29" s="74">
        <v>156772.62679864088</v>
      </c>
      <c r="D29" s="32"/>
      <c r="E29" s="32"/>
      <c r="F29" s="32"/>
      <c r="G29" s="32"/>
      <c r="H29" s="32"/>
      <c r="I29" s="32"/>
      <c r="J29" s="32"/>
    </row>
    <row r="30" spans="1:10" x14ac:dyDescent="0.25">
      <c r="A30" s="32"/>
      <c r="B30" s="32"/>
      <c r="C30" s="75"/>
      <c r="D30" s="32"/>
      <c r="E30" s="32"/>
      <c r="F30" s="32"/>
      <c r="G30" s="32"/>
      <c r="H30" s="32"/>
      <c r="I30" s="32"/>
      <c r="J30" s="32"/>
    </row>
    <row r="31" spans="1:10" x14ac:dyDescent="0.25">
      <c r="A31" s="32"/>
      <c r="B31" s="73" t="s">
        <v>161</v>
      </c>
      <c r="C31" s="75"/>
      <c r="D31" s="32"/>
      <c r="E31" s="32"/>
      <c r="F31" s="32"/>
      <c r="G31" s="32"/>
      <c r="H31" s="32"/>
      <c r="I31" s="32"/>
      <c r="J31" s="32"/>
    </row>
    <row r="32" spans="1:10" x14ac:dyDescent="0.25">
      <c r="A32" s="32"/>
      <c r="B32" s="64" t="s">
        <v>162</v>
      </c>
      <c r="C32" s="74">
        <f>$C$28+$C$29</f>
        <v>157686.54135237532</v>
      </c>
      <c r="D32" s="32"/>
      <c r="E32" s="32"/>
      <c r="F32" s="32"/>
      <c r="G32" s="32"/>
      <c r="H32" s="32"/>
      <c r="I32" s="32"/>
      <c r="J32" s="32"/>
    </row>
    <row r="33" spans="1:10" x14ac:dyDescent="0.25">
      <c r="A33" s="32"/>
      <c r="B33" s="32"/>
      <c r="C33" s="55"/>
      <c r="D33" s="32"/>
      <c r="E33" s="32"/>
      <c r="F33" s="32"/>
      <c r="G33" s="32"/>
      <c r="H33" s="32"/>
      <c r="I33" s="32"/>
      <c r="J33" s="76"/>
    </row>
    <row r="34" spans="1:10" x14ac:dyDescent="0.25">
      <c r="A34" s="32"/>
      <c r="B34" s="73" t="s">
        <v>163</v>
      </c>
      <c r="C34" s="55"/>
      <c r="D34" s="32"/>
      <c r="E34" s="32"/>
      <c r="F34" s="32"/>
      <c r="G34" s="32"/>
      <c r="H34" s="32"/>
      <c r="I34" s="32"/>
      <c r="J34" s="32"/>
    </row>
    <row r="35" spans="1:10" x14ac:dyDescent="0.25">
      <c r="A35" s="32"/>
      <c r="B35" s="64" t="s">
        <v>164</v>
      </c>
      <c r="C35" s="77">
        <v>0.12857436324939236</v>
      </c>
      <c r="D35" s="32"/>
      <c r="E35" s="32"/>
      <c r="F35" s="32"/>
      <c r="G35" s="32"/>
      <c r="H35" s="32"/>
      <c r="I35" s="32"/>
      <c r="J35" s="32"/>
    </row>
    <row r="36" spans="1:10" x14ac:dyDescent="0.25">
      <c r="A36" s="32"/>
      <c r="B36" s="64" t="s">
        <v>165</v>
      </c>
      <c r="C36" s="77">
        <v>0.46539341039911619</v>
      </c>
      <c r="D36" s="32"/>
      <c r="E36" s="32"/>
      <c r="F36" s="32"/>
      <c r="G36" s="32"/>
      <c r="H36" s="32"/>
      <c r="I36" s="32"/>
      <c r="J36" s="32"/>
    </row>
    <row r="37" spans="1:10" x14ac:dyDescent="0.25">
      <c r="A37" s="32"/>
      <c r="B37" s="32"/>
      <c r="C37" s="55"/>
      <c r="D37" s="32"/>
      <c r="E37" s="32"/>
      <c r="F37" s="32"/>
      <c r="G37" s="32"/>
      <c r="H37" s="32"/>
      <c r="I37" s="32"/>
      <c r="J37" s="32"/>
    </row>
    <row r="38" spans="1:10" x14ac:dyDescent="0.25">
      <c r="A38" s="32"/>
      <c r="B38" s="32"/>
      <c r="C38" s="55"/>
      <c r="D38" s="32"/>
      <c r="E38" s="32"/>
      <c r="F38" s="32"/>
      <c r="G38" s="32"/>
      <c r="H38" s="32"/>
      <c r="I38" s="32"/>
      <c r="J38" s="32"/>
    </row>
  </sheetData>
  <mergeCells count="4">
    <mergeCell ref="K2:R2"/>
    <mergeCell ref="K3:N3"/>
    <mergeCell ref="K4:N4"/>
    <mergeCell ref="K5:N5"/>
  </mergeCells>
  <dataValidations count="1">
    <dataValidation operator="lessThanOrEqual" allowBlank="1" showInputMessage="1" showErrorMessage="1" error="Volume Must Be Less Than Stated Capacity" sqref="C15" xr:uid="{EBE1AAB3-CA10-4719-A121-BB186520341B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H48"/>
  <sheetViews>
    <sheetView workbookViewId="0">
      <selection activeCell="F4" sqref="F4"/>
    </sheetView>
  </sheetViews>
  <sheetFormatPr defaultRowHeight="15" x14ac:dyDescent="0.25"/>
  <cols>
    <col min="1" max="1" width="33.7109375" bestFit="1" customWidth="1"/>
    <col min="2" max="2" width="13.85546875" bestFit="1" customWidth="1"/>
    <col min="5" max="5" width="2" bestFit="1" customWidth="1"/>
    <col min="6" max="6" width="30.85546875" customWidth="1"/>
    <col min="7" max="7" width="22.7109375" bestFit="1" customWidth="1"/>
    <col min="8" max="8" width="22.140625" bestFit="1" customWidth="1"/>
  </cols>
  <sheetData>
    <row r="1" spans="1:8" ht="15.75" thickBot="1" x14ac:dyDescent="0.3">
      <c r="A1" s="15" t="s">
        <v>51</v>
      </c>
      <c r="B1" s="16" t="s">
        <v>52</v>
      </c>
      <c r="E1" s="114" t="s">
        <v>182</v>
      </c>
      <c r="F1" s="114"/>
      <c r="G1" s="114"/>
      <c r="H1" s="114"/>
    </row>
    <row r="2" spans="1:8" x14ac:dyDescent="0.25">
      <c r="A2" s="18" t="s">
        <v>53</v>
      </c>
      <c r="B2" s="18" t="s">
        <v>52</v>
      </c>
      <c r="E2" s="54" t="s">
        <v>79</v>
      </c>
      <c r="F2" s="84" t="s">
        <v>183</v>
      </c>
      <c r="G2" s="84" t="s">
        <v>184</v>
      </c>
      <c r="H2" s="84" t="s">
        <v>185</v>
      </c>
    </row>
    <row r="3" spans="1:8" ht="65.25" customHeight="1" x14ac:dyDescent="0.25">
      <c r="A3" t="s">
        <v>54</v>
      </c>
      <c r="B3">
        <v>5226</v>
      </c>
      <c r="E3" s="28">
        <v>1</v>
      </c>
      <c r="F3" s="86" t="s">
        <v>189</v>
      </c>
      <c r="G3" s="85" t="s">
        <v>186</v>
      </c>
      <c r="H3" s="86" t="s">
        <v>187</v>
      </c>
    </row>
    <row r="4" spans="1:8" ht="15.75" thickBot="1" x14ac:dyDescent="0.3"/>
    <row r="5" spans="1:8" ht="15.75" thickBot="1" x14ac:dyDescent="0.3">
      <c r="A5" s="15" t="s">
        <v>78</v>
      </c>
      <c r="B5" s="16" t="s">
        <v>55</v>
      </c>
    </row>
    <row r="6" spans="1:8" x14ac:dyDescent="0.25">
      <c r="A6" s="111" t="s">
        <v>56</v>
      </c>
      <c r="B6" s="111"/>
    </row>
    <row r="7" spans="1:8" x14ac:dyDescent="0.25">
      <c r="A7" s="87" t="s">
        <v>57</v>
      </c>
      <c r="B7" s="87" t="s">
        <v>50</v>
      </c>
    </row>
    <row r="8" spans="1:8" x14ac:dyDescent="0.25">
      <c r="A8" s="2" t="s">
        <v>58</v>
      </c>
      <c r="B8" s="2">
        <f>450+251</f>
        <v>701</v>
      </c>
    </row>
    <row r="9" spans="1:8" x14ac:dyDescent="0.25">
      <c r="A9" s="2" t="s">
        <v>59</v>
      </c>
      <c r="B9" s="2">
        <f>751+2573</f>
        <v>3324</v>
      </c>
    </row>
    <row r="10" spans="1:8" x14ac:dyDescent="0.25">
      <c r="A10" s="2" t="s">
        <v>60</v>
      </c>
      <c r="B10" s="2">
        <v>780</v>
      </c>
    </row>
    <row r="11" spans="1:8" x14ac:dyDescent="0.25">
      <c r="A11" s="2" t="s">
        <v>61</v>
      </c>
      <c r="B11" s="2">
        <v>393</v>
      </c>
    </row>
    <row r="12" spans="1:8" x14ac:dyDescent="0.25">
      <c r="A12" s="2" t="s">
        <v>62</v>
      </c>
      <c r="B12" s="2">
        <v>421</v>
      </c>
    </row>
    <row r="13" spans="1:8" x14ac:dyDescent="0.25">
      <c r="A13" s="2" t="s">
        <v>63</v>
      </c>
      <c r="B13" s="2">
        <v>299</v>
      </c>
    </row>
    <row r="14" spans="1:8" x14ac:dyDescent="0.25">
      <c r="A14" s="2" t="s">
        <v>64</v>
      </c>
      <c r="B14" s="2">
        <v>3724</v>
      </c>
    </row>
    <row r="15" spans="1:8" x14ac:dyDescent="0.25">
      <c r="A15" s="2" t="s">
        <v>65</v>
      </c>
      <c r="B15" s="88">
        <f>B8/B14</f>
        <v>0.18823845327604727</v>
      </c>
    </row>
    <row r="16" spans="1:8" x14ac:dyDescent="0.25">
      <c r="A16" s="2" t="s">
        <v>66</v>
      </c>
      <c r="B16" s="88">
        <f>B9/B14</f>
        <v>0.89258861439312565</v>
      </c>
    </row>
    <row r="17" spans="1:4" x14ac:dyDescent="0.25">
      <c r="A17" s="2" t="s">
        <v>109</v>
      </c>
      <c r="B17" s="2">
        <v>76.8</v>
      </c>
    </row>
    <row r="18" spans="1:4" ht="15.75" thickBot="1" x14ac:dyDescent="0.3"/>
    <row r="19" spans="1:4" ht="15.75" thickBot="1" x14ac:dyDescent="0.3">
      <c r="A19" s="15" t="s">
        <v>110</v>
      </c>
      <c r="B19" s="112" t="s">
        <v>77</v>
      </c>
      <c r="C19" s="113"/>
    </row>
    <row r="20" spans="1:4" x14ac:dyDescent="0.25">
      <c r="A20" s="91" t="s">
        <v>67</v>
      </c>
      <c r="B20" s="91"/>
    </row>
    <row r="21" spans="1:4" x14ac:dyDescent="0.25">
      <c r="A21" s="18" t="s">
        <v>57</v>
      </c>
      <c r="B21" s="18" t="s">
        <v>50</v>
      </c>
      <c r="C21" s="17" t="s">
        <v>76</v>
      </c>
    </row>
    <row r="22" spans="1:4" x14ac:dyDescent="0.25">
      <c r="A22" s="2" t="s">
        <v>68</v>
      </c>
      <c r="B22" s="2">
        <v>5226</v>
      </c>
      <c r="C22" s="2"/>
    </row>
    <row r="23" spans="1:4" x14ac:dyDescent="0.25">
      <c r="A23" s="2" t="s">
        <v>69</v>
      </c>
      <c r="B23" s="2">
        <v>57.2</v>
      </c>
      <c r="C23" s="2"/>
    </row>
    <row r="24" spans="1:4" x14ac:dyDescent="0.25">
      <c r="A24" s="2" t="s">
        <v>71</v>
      </c>
      <c r="B24" s="2">
        <v>52214</v>
      </c>
      <c r="C24" s="2"/>
    </row>
    <row r="25" spans="1:4" x14ac:dyDescent="0.25">
      <c r="A25" s="2" t="s">
        <v>70</v>
      </c>
      <c r="B25" s="2">
        <v>79830</v>
      </c>
      <c r="C25" s="4">
        <f>(B25-B24)/B24</f>
        <v>0.52890029494005442</v>
      </c>
    </row>
    <row r="26" spans="1:4" x14ac:dyDescent="0.25">
      <c r="A26" s="2" t="s">
        <v>72</v>
      </c>
      <c r="B26" s="2">
        <v>21117</v>
      </c>
      <c r="C26" s="2"/>
    </row>
    <row r="27" spans="1:4" x14ac:dyDescent="0.25">
      <c r="A27" s="2" t="s">
        <v>73</v>
      </c>
      <c r="B27" s="2">
        <v>31221</v>
      </c>
      <c r="C27" s="4">
        <f>(B27-B26)/B26</f>
        <v>0.47847705640005683</v>
      </c>
    </row>
    <row r="28" spans="1:4" x14ac:dyDescent="0.25">
      <c r="A28" s="2" t="s">
        <v>74</v>
      </c>
      <c r="B28" s="2">
        <v>20186</v>
      </c>
      <c r="C28" s="2"/>
    </row>
    <row r="29" spans="1:4" x14ac:dyDescent="0.25">
      <c r="A29" s="2" t="s">
        <v>75</v>
      </c>
      <c r="B29" s="2">
        <v>33296</v>
      </c>
      <c r="C29" s="4">
        <f>(B29-B28)/B28</f>
        <v>0.64946002179728524</v>
      </c>
    </row>
    <row r="31" spans="1:4" x14ac:dyDescent="0.25">
      <c r="A31" s="110" t="s">
        <v>180</v>
      </c>
      <c r="B31" s="110"/>
      <c r="C31" s="110"/>
      <c r="D31" s="2"/>
    </row>
    <row r="32" spans="1:4" x14ac:dyDescent="0.25">
      <c r="A32" s="2" t="s">
        <v>102</v>
      </c>
      <c r="B32" s="2" t="s">
        <v>103</v>
      </c>
      <c r="C32" s="2" t="s">
        <v>104</v>
      </c>
      <c r="D32" s="2" t="s">
        <v>188</v>
      </c>
    </row>
    <row r="33" spans="1:4" x14ac:dyDescent="0.25">
      <c r="A33" s="2" t="s">
        <v>105</v>
      </c>
      <c r="B33" s="2">
        <v>4754.5600000000004</v>
      </c>
      <c r="C33" s="2">
        <v>6988.29</v>
      </c>
      <c r="D33" s="4">
        <f>(C33-B33)/B33</f>
        <v>0.46980793175393715</v>
      </c>
    </row>
    <row r="34" spans="1:4" x14ac:dyDescent="0.25">
      <c r="A34" s="2" t="s">
        <v>106</v>
      </c>
      <c r="B34" s="2">
        <v>557.54</v>
      </c>
      <c r="C34" s="2">
        <v>573.49</v>
      </c>
      <c r="D34" s="4">
        <f t="shared" ref="D34:D36" si="0">(C34-B34)/B34</f>
        <v>2.8607812892348615E-2</v>
      </c>
    </row>
    <row r="35" spans="1:4" x14ac:dyDescent="0.25">
      <c r="A35" s="2" t="s">
        <v>108</v>
      </c>
      <c r="B35" s="2">
        <v>181.24</v>
      </c>
      <c r="C35" s="2">
        <v>181.24</v>
      </c>
      <c r="D35" s="4">
        <f t="shared" si="0"/>
        <v>0</v>
      </c>
    </row>
    <row r="36" spans="1:4" x14ac:dyDescent="0.25">
      <c r="A36" s="2" t="s">
        <v>107</v>
      </c>
      <c r="B36" s="2">
        <v>1535.18</v>
      </c>
      <c r="C36" s="2">
        <v>3096.1</v>
      </c>
      <c r="D36" s="4">
        <f t="shared" si="0"/>
        <v>1.0167667635065594</v>
      </c>
    </row>
    <row r="43" spans="1:4" x14ac:dyDescent="0.25">
      <c r="A43" s="84"/>
      <c r="B43" s="23"/>
    </row>
    <row r="44" spans="1:4" x14ac:dyDescent="0.25">
      <c r="A44" s="2"/>
      <c r="B44" s="2"/>
    </row>
    <row r="45" spans="1:4" x14ac:dyDescent="0.25">
      <c r="A45" s="2"/>
      <c r="B45" s="2"/>
    </row>
    <row r="46" spans="1:4" x14ac:dyDescent="0.25">
      <c r="A46" s="2"/>
      <c r="B46" s="2"/>
    </row>
    <row r="47" spans="1:4" x14ac:dyDescent="0.25">
      <c r="A47" s="2"/>
      <c r="B47" s="2"/>
    </row>
    <row r="48" spans="1:4" x14ac:dyDescent="0.25">
      <c r="A48" s="2"/>
      <c r="B48" s="2"/>
    </row>
  </sheetData>
  <mergeCells count="5">
    <mergeCell ref="A6:B6"/>
    <mergeCell ref="A20:B20"/>
    <mergeCell ref="B19:C19"/>
    <mergeCell ref="A31:C31"/>
    <mergeCell ref="E1:H1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11"/>
  <sheetViews>
    <sheetView workbookViewId="0">
      <selection activeCell="D11" sqref="D11"/>
    </sheetView>
  </sheetViews>
  <sheetFormatPr defaultRowHeight="15" x14ac:dyDescent="0.2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 x14ac:dyDescent="0.25">
      <c r="A1" t="s">
        <v>79</v>
      </c>
      <c r="B1" s="24" t="s">
        <v>80</v>
      </c>
      <c r="C1" s="24" t="s">
        <v>81</v>
      </c>
      <c r="D1" s="24" t="s">
        <v>82</v>
      </c>
      <c r="E1" s="24" t="s">
        <v>83</v>
      </c>
      <c r="F1" s="25" t="s">
        <v>84</v>
      </c>
      <c r="G1" s="26" t="s">
        <v>85</v>
      </c>
    </row>
    <row r="2" spans="1:7" ht="45" x14ac:dyDescent="0.25">
      <c r="A2">
        <v>1</v>
      </c>
      <c r="B2" s="27" t="s">
        <v>90</v>
      </c>
      <c r="C2" s="28">
        <v>203</v>
      </c>
      <c r="D2" s="29">
        <v>0.25</v>
      </c>
      <c r="E2" s="28">
        <v>20</v>
      </c>
      <c r="F2" s="30" t="s">
        <v>87</v>
      </c>
      <c r="G2" s="31" t="s">
        <v>91</v>
      </c>
    </row>
    <row r="3" spans="1:7" x14ac:dyDescent="0.25">
      <c r="A3">
        <v>2</v>
      </c>
      <c r="B3" s="27" t="s">
        <v>173</v>
      </c>
      <c r="C3" s="28">
        <v>209</v>
      </c>
      <c r="D3" s="79">
        <v>0.5</v>
      </c>
      <c r="E3" s="28">
        <v>20</v>
      </c>
      <c r="F3" s="30" t="s">
        <v>87</v>
      </c>
      <c r="G3" s="31" t="s">
        <v>92</v>
      </c>
    </row>
    <row r="4" spans="1:7" x14ac:dyDescent="0.25">
      <c r="A4">
        <v>3</v>
      </c>
      <c r="B4" s="27" t="s">
        <v>174</v>
      </c>
      <c r="C4" s="28">
        <v>407</v>
      </c>
      <c r="D4" s="79">
        <v>0.65</v>
      </c>
      <c r="E4" s="28">
        <v>10</v>
      </c>
      <c r="F4" s="80" t="s">
        <v>175</v>
      </c>
      <c r="G4" s="31" t="s">
        <v>175</v>
      </c>
    </row>
    <row r="5" spans="1:7" ht="30" x14ac:dyDescent="0.25">
      <c r="A5">
        <v>4</v>
      </c>
      <c r="B5" s="27" t="s">
        <v>86</v>
      </c>
      <c r="C5" s="28">
        <v>401</v>
      </c>
      <c r="D5" s="29">
        <v>0.2</v>
      </c>
      <c r="E5" s="28">
        <v>2</v>
      </c>
      <c r="F5" s="30" t="s">
        <v>87</v>
      </c>
      <c r="G5" s="31" t="s">
        <v>88</v>
      </c>
    </row>
    <row r="6" spans="1:7" x14ac:dyDescent="0.25">
      <c r="B6" s="27" t="s">
        <v>93</v>
      </c>
      <c r="C6" s="28">
        <v>402</v>
      </c>
      <c r="D6" s="29">
        <v>0.25</v>
      </c>
      <c r="E6" s="28">
        <v>2</v>
      </c>
      <c r="F6" s="30" t="s">
        <v>87</v>
      </c>
      <c r="G6" s="31" t="s">
        <v>94</v>
      </c>
    </row>
    <row r="7" spans="1:7" x14ac:dyDescent="0.25">
      <c r="B7" s="27" t="s">
        <v>176</v>
      </c>
      <c r="C7" s="28">
        <v>514</v>
      </c>
      <c r="D7" s="29">
        <v>0.8</v>
      </c>
      <c r="E7" s="28">
        <v>30</v>
      </c>
      <c r="F7" s="80" t="s">
        <v>177</v>
      </c>
      <c r="G7" s="31" t="s">
        <v>177</v>
      </c>
    </row>
    <row r="8" spans="1:7" x14ac:dyDescent="0.25">
      <c r="B8" s="27" t="s">
        <v>178</v>
      </c>
      <c r="C8" s="28">
        <v>517</v>
      </c>
      <c r="D8" s="79">
        <v>0.28000000000000003</v>
      </c>
      <c r="E8" s="28">
        <v>20</v>
      </c>
      <c r="F8" s="30" t="s">
        <v>87</v>
      </c>
      <c r="G8" s="31" t="s">
        <v>179</v>
      </c>
    </row>
    <row r="9" spans="1:7" x14ac:dyDescent="0.25">
      <c r="B9" s="32"/>
      <c r="C9" s="14"/>
      <c r="D9" s="81"/>
      <c r="E9" s="14"/>
      <c r="F9" s="82"/>
      <c r="G9" s="83"/>
    </row>
    <row r="10" spans="1:7" x14ac:dyDescent="0.25">
      <c r="B10" s="32" t="s">
        <v>89</v>
      </c>
      <c r="D10" s="33">
        <f>1-((1-D2)*(1-D3)*(1-D4)*(1-D5)*(1-D6)*(1-D7)*(1-D8))</f>
        <v>0.98865999999999998</v>
      </c>
    </row>
    <row r="11" spans="1:7" x14ac:dyDescent="0.25">
      <c r="D11">
        <f>SUMPRODUCT(D2:D8,E2:E8)</f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TDM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2024-02-13T19:49:46Z</dcterms:modified>
</cp:coreProperties>
</file>