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5_Fm 762 Overpass/"/>
    </mc:Choice>
  </mc:AlternateContent>
  <xr:revisionPtr revIDLastSave="14" documentId="8_{ACA9EC4E-064B-439B-81C9-96E3EF0804E5}" xr6:coauthVersionLast="47" xr6:coauthVersionMax="47" xr10:uidLastSave="{50143B60-B7C4-43A3-93D9-248ECD6874B5}"/>
  <bookViews>
    <workbookView xWindow="57480" yWindow="-120" windowWidth="29040" windowHeight="15720"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C24" i="19" s="1"/>
  <c r="C24" i="11" s="1"/>
  <c r="N18" i="19"/>
  <c r="O18" i="19"/>
  <c r="N20" i="19"/>
  <c r="O20" i="19"/>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<sst xmlns="http://schemas.openxmlformats.org/spreadsheetml/2006/main" count="769" uniqueCount="324">
  <si>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</si>
  <si>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</si>
  <si>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</si>
  <si>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</si>
  <si>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</si>
  <si>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</si>
  <si>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</si>
  <si>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</si>
  <si>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</si>
  <si>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</si>
  <si>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</si>
  <si>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</si>
  <si>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</si>
  <si>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</si>
  <si>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</si>
  <si>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</si>
  <si>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</si>
  <si>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</si>
  <si>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</si>
  <si>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</si>
  <si>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</si>
  <si>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</si>
  <si>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</si>
  <si>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</si>
  <si>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</si>
  <si>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</si>
  <si>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</si>
  <si>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</si>
  <si>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</si>
  <si>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</si>
  <si>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</si>
  <si>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</si>
  <si>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</si>
  <si>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</si>
  <si>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</si>
  <si>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</si>
  <si>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</si>
  <si>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</si>
  <si>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</si>
  <si>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</si>
  <si>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</si>
  <si>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</si>
  <si>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</si>
  <si>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</si>
  <si>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</si>
  <si>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</si>
  <si>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</si>
  <si>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</si>
  <si>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</si>
  <si>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</si>
  <si>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</si>
  <si>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</si>
  <si>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</si>
  <si>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</si>
  <si>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</si>
  <si>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</si>
  <si>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</si>
  <si>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</si>
  <si>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</si>
  <si>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</si>
  <si>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</si>
  <si>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</si>
  <si>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</si>
  <si>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</si>
  <si>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</si>
  <si>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</si>
  <si>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</si>
  <si>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</si>
  <si>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</si>
  <si>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</si>
  <si>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</si>
  <si>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</si>
  <si>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</si>
  <si>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</si>
  <si>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</si>
  <si>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</si>
  <si>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</si>
  <si>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</si>
  <si>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</si>
  <si>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</si>
  <si>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</si>
  <si>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</si>
  <si>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</si>
  <si>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</si>
  <si>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</si>
  <si>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</si>
  <si>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</si>
  <si>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</si>
  <si>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</si>
  <si>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</si>
  <si>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</si>
  <si>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</si>
  <si>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</si>
  <si>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</si>
  <si>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</si>
  <si>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</si>
  <si>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</si>
  <si>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</si>
  <si>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</si>
  <si>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</si>
  <si>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</si>
  <si>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</si>
  <si>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</si>
  <si>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</si>
  <si>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</si>
  <si>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</si>
  <si>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</si>
  <si>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</si>
  <si>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</si>
  <si>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</si>
  <si>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</si>
  <si>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</si>
  <si>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</si>
  <si>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</si>
  <si>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</si>
  <si>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</si>
  <si>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</si>
  <si>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</si>
  <si>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</si>
  <si>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</si>
  <si>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</si>
  <si>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</si>
  <si>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</si>
  <si>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</si>
  <si>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</si>
  <si>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</si>
  <si>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</si>
  <si>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</si>
  <si>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</si>
  <si>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</si>
  <si>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</si>
  <si>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</si>
  <si>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</si>
  <si>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</si>
  <si>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</si>
  <si>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</si>
  <si>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</si>
  <si>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</si>
  <si>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</si>
  <si>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</si>
  <si>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</si>
  <si>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</si>
  <si>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</si>
  <si>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</si>
  <si>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</si>
  <si>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</si>
  <si>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</si>
  <si>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</si>
  <si>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</si>
  <si>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</si>
  <si>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</si>
  <si>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</si>
  <si>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</si>
  <si>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</si>
  <si>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</si>
  <si>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</si>
  <si>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</si>
  <si>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</si>
  <si>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</si>
  <si>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</si>
  <si>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</si>
  <si>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</si>
  <si>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</si>
  <si>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</si>
  <si>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</si>
  <si>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</si>
  <si>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</si>
  <si>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</si>
  <si>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</si>
  <si>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</si>
  <si>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</si>
  <si>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</si>
  <si>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</si>
  <si>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</si>
  <si>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</si>
  <si>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</si>
  <si>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</si>
  <si>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</si>
  <si>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</si>
  <si>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</si>
  <si>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</si>
  <si>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</si>
  <si>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</si>
  <si>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</si>
  <si>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</si>
  <si>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</si>
  <si>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</si>
  <si>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</si>
  <si>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</si>
  <si>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</si>
  <si>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</si>
  <si>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</si>
  <si>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</si>
  <si>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</si>
  <si>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</si>
  <si>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</si>
  <si>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</si>
  <si>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</si>
  <si>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</si>
  <si>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</si>
  <si>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</si>
  <si>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</si>
  <si>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</si>
  <si>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</si>
  <si>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</si>
  <si>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</si>
  <si>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</si>
  <si>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</si>
  <si>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</si>
  <si>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</si>
  <si>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</si>
  <si>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</si>
  <si>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</si>
  <si>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</si>
  <si>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</si>
  <si>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</si>
  <si>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</si>
  <si>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</si>
  <si>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</si>
  <si>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</si>
  <si>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</si>
  <si>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</si>
  <si>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</si>
  <si>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</si>
  <si>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</si>
  <si>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</si>
  <si>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</si>
  <si>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</si>
  <si>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</si>
  <si>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</si>
  <si>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</si>
  <si>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</si>
  <si>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</si>
  <si>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</si>
  <si>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</si>
  <si>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</si>
  <si>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</si>
  <si>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</si>
  <si>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</si>
  <si>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</si>
  <si>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</si>
  <si>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</si>
  <si>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</si>
  <si>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</si>
  <si>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</si>
  <si>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</si>
  <si>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</si>
  <si>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</si>
  <si>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</si>
  <si>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</si>
  <si>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</si>
  <si>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</si>
  <si>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</si>
  <si>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</si>
  <si>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</si>
  <si>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</si>
  <si>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</si>
  <si>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</si>
  <si>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</si>
  <si>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</si>
  <si>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</si>
  <si>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</si>
  <si>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</si>
  <si>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</si>
  <si>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</si>
  <si>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</si>
  <si>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</si>
  <si>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</si>
  <si>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</si>
  <si>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</si>
  <si>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</si>
  <si>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</si>
  <si>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</si>
  <si>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</si>
  <si>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</si>
  <si>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</si>
  <si>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</si>
  <si>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</si>
  <si>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</si>
  <si>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</si>
  <si>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</si>
  <si>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</si>
  <si>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</si>
  <si>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</si>
  <si>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y</t>
  </si>
  <si>
    <t>No</t>
  </si>
  <si>
    <t>THU</t>
  </si>
  <si>
    <t>SUN</t>
  </si>
  <si>
    <t>NORTH</t>
  </si>
  <si>
    <t>DRIVER INATTENTION</t>
  </si>
  <si>
    <t>WEST</t>
  </si>
  <si>
    <t>NONE</t>
  </si>
  <si>
    <t>TURNED WHEN UNSAFE</t>
  </si>
  <si>
    <t>SAT</t>
  </si>
  <si>
    <t>DISREGARD STOP SIGN OR LIGHT</t>
  </si>
  <si>
    <t>TUE</t>
  </si>
  <si>
    <t>FAILED TO CONTROL SPEED</t>
  </si>
  <si>
    <t>EAST</t>
  </si>
  <si>
    <t>CLOUDY</t>
  </si>
  <si>
    <t>DARK, LIGHTED</t>
  </si>
  <si>
    <t>MON</t>
  </si>
  <si>
    <t>RAIN</t>
  </si>
  <si>
    <t>CMV</t>
  </si>
  <si>
    <t>TRANSIT</t>
  </si>
  <si>
    <t>SCHOOLBUS</t>
  </si>
  <si>
    <t>FAILED TO YIELD RIGHT OF WAY - TURNING LEFT</t>
  </si>
  <si>
    <t>FRI</t>
  </si>
  <si>
    <t>NON-INCAPACITATING INJURY</t>
  </si>
  <si>
    <t>-</t>
  </si>
  <si>
    <t>PW TPC</t>
  </si>
  <si>
    <t>PRESTON ST</t>
  </si>
  <si>
    <t>STOP SIGN</t>
  </si>
  <si>
    <t>FAILED TO YIELD RIGHT OF WAY - STOP SIGN</t>
  </si>
  <si>
    <t>Fort Bend - 1</t>
  </si>
  <si>
    <t>Richmond</t>
  </si>
  <si>
    <t>Incorporated</t>
  </si>
  <si>
    <t>FAILED TO YIELD RIGHT OF WAY - OPEN INTERSECTION</t>
  </si>
  <si>
    <t>TURNED IMPROPERLY - CUT CORNER ON LEFT</t>
  </si>
  <si>
    <t>N 10TH ST</t>
  </si>
  <si>
    <t>S 11TH ST</t>
  </si>
  <si>
    <t>FM 762 Extension to 10th St</t>
  </si>
  <si>
    <t>FM 762</t>
  </si>
  <si>
    <t>Morton St</t>
  </si>
  <si>
    <t>Preston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</si>
</sst>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0"/>
    </row>
    <row r="52" spans="1:1" x14ac:dyDescent="0.3">
      <c r="A52" t="s">
        <v>309</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3" t="s">
        <v>0</v>
      </c>
      <c r="D3" s="3" t="s">
        <v>18</v>
      </c>
      <c r="E3" s="4" t="s">
        <v>9</v>
      </c>
      <c r="G3" s="10" t="s">
        <v>13</v>
      </c>
      <c r="H3" s="10"/>
      <c r="I3" s="10" t="s">
        <v>19</v>
      </c>
      <c r="J3" s="10" t="s">
        <v>39</v>
      </c>
    </row>
    <row r="4" spans="1:10" x14ac:dyDescent="0.3">
      <c r="A4" s="1" t="s">
        <v>5</v>
      </c>
      <c r="B4" s="2"/>
      <c r="D4" s="1" t="s">
        <v>36</v>
      </c>
      <c r="E4" s="2">
        <v>2015</v>
      </c>
      <c r="G4" s="8">
        <f>E4</f>
        <v>2015</v>
      </c>
      <c r="H4" s="8">
        <f>IF(G4&lt;2041,1,0)</f>
        <v>1</v>
      </c>
      <c r="I4" s="17">
        <f>IF($G4&lt;($G$4+$E$5),$E$17,0)*H4</f>
        <v>0</v>
      </c>
      <c r="J4" s="22" t="e">
        <f>I4*$B$18*$B$19/10^3</f>
        <v>#REF!</v>
      </c>
    </row>
    <row r="5" spans="1:10" x14ac:dyDescent="0.3">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3">
      <c r="A6" s="1" t="s">
        <v>7</v>
      </c>
      <c r="B6" s="2">
        <v>1</v>
      </c>
      <c r="D6" s="108" t="s">
        <v>24</v>
      </c>
      <c r="E6" s="109"/>
      <c r="G6" s="8">
        <f t="shared" si="0"/>
        <v>2017</v>
      </c>
      <c r="H6" s="8">
        <f t="shared" si="1"/>
        <v>1</v>
      </c>
      <c r="I6" s="17">
        <f t="shared" si="2"/>
        <v>0</v>
      </c>
      <c r="J6" s="22" t="e">
        <f t="shared" si="3"/>
        <v>#REF!</v>
      </c>
    </row>
    <row r="7" spans="1:10" x14ac:dyDescent="0.3">
      <c r="A7" s="1" t="s">
        <v>37</v>
      </c>
      <c r="B7" s="18"/>
      <c r="D7" s="1" t="s">
        <v>34</v>
      </c>
      <c r="E7" s="5"/>
      <c r="G7" s="9">
        <f t="shared" si="0"/>
        <v>2018</v>
      </c>
      <c r="H7" s="9">
        <f t="shared" si="1"/>
        <v>1</v>
      </c>
      <c r="I7" s="17">
        <f t="shared" si="2"/>
        <v>0</v>
      </c>
      <c r="J7" s="29" t="e">
        <f t="shared" si="3"/>
        <v>#REF!</v>
      </c>
    </row>
    <row r="8" spans="1:10" x14ac:dyDescent="0.3">
      <c r="A8" s="1" t="s">
        <v>38</v>
      </c>
      <c r="B8" s="18"/>
      <c r="D8" s="1" t="s">
        <v>32</v>
      </c>
      <c r="E8" s="32">
        <v>1.1499999999999999</v>
      </c>
      <c r="G8" s="8">
        <f t="shared" si="0"/>
        <v>2019</v>
      </c>
      <c r="H8" s="8">
        <f t="shared" si="1"/>
        <v>1</v>
      </c>
      <c r="I8" s="17">
        <f t="shared" si="2"/>
        <v>0</v>
      </c>
      <c r="J8" s="22" t="e">
        <f t="shared" si="3"/>
        <v>#REF!</v>
      </c>
    </row>
    <row r="9" spans="1:10" x14ac:dyDescent="0.3">
      <c r="G9" s="9">
        <f t="shared" si="0"/>
        <v>2020</v>
      </c>
      <c r="H9" s="9">
        <f t="shared" si="1"/>
        <v>1</v>
      </c>
      <c r="I9" s="17">
        <f t="shared" si="2"/>
        <v>0</v>
      </c>
      <c r="J9" s="29" t="e">
        <f t="shared" si="3"/>
        <v>#REF!</v>
      </c>
    </row>
    <row r="10" spans="1:10" x14ac:dyDescent="0.3">
      <c r="A10" s="7" t="s">
        <v>17</v>
      </c>
      <c r="G10" s="8">
        <f t="shared" si="0"/>
        <v>2021</v>
      </c>
      <c r="H10" s="8">
        <f t="shared" si="1"/>
        <v>1</v>
      </c>
      <c r="I10" s="17">
        <f t="shared" si="2"/>
        <v>0</v>
      </c>
      <c r="J10" s="22" t="e">
        <f t="shared" si="3"/>
        <v>#REF!</v>
      </c>
    </row>
    <row r="11" spans="1:10" x14ac:dyDescent="0.3">
      <c r="A11" s="6" t="s">
        <v>35</v>
      </c>
      <c r="B11" s="30" t="e">
        <f>NPV($B$17,J4:J29)/(1+$B$17)^(E4-B16+1)</f>
        <v>#REF!</v>
      </c>
      <c r="G11" s="9">
        <f t="shared" si="0"/>
        <v>2022</v>
      </c>
      <c r="H11" s="9">
        <f t="shared" si="1"/>
        <v>1</v>
      </c>
      <c r="I11" s="17">
        <f t="shared" si="2"/>
        <v>0</v>
      </c>
      <c r="J11" s="29" t="e">
        <f t="shared" si="3"/>
        <v>#REF!</v>
      </c>
    </row>
    <row r="12" spans="1:10" x14ac:dyDescent="0.3">
      <c r="A12" s="6" t="s">
        <v>16</v>
      </c>
      <c r="B12" s="28" t="e">
        <f>B11/B7</f>
        <v>#REF!</v>
      </c>
      <c r="G12" s="8">
        <f t="shared" si="0"/>
        <v>2023</v>
      </c>
      <c r="H12" s="8">
        <f t="shared" si="1"/>
        <v>1</v>
      </c>
      <c r="I12" s="17">
        <f t="shared" si="2"/>
        <v>0</v>
      </c>
      <c r="J12" s="22" t="e">
        <f t="shared" si="3"/>
        <v>#REF!</v>
      </c>
    </row>
    <row r="13" spans="1:10" x14ac:dyDescent="0.3">
      <c r="G13" s="9">
        <f t="shared" si="0"/>
        <v>2024</v>
      </c>
      <c r="H13" s="9">
        <f t="shared" si="1"/>
        <v>1</v>
      </c>
      <c r="I13" s="17">
        <f t="shared" si="2"/>
        <v>0</v>
      </c>
      <c r="J13" s="29" t="e">
        <f t="shared" si="3"/>
        <v>#REF!</v>
      </c>
    </row>
    <row r="14" spans="1:10" x14ac:dyDescent="0.3">
      <c r="G14" s="8">
        <f>G13+1</f>
        <v>2025</v>
      </c>
      <c r="H14" s="8">
        <f t="shared" si="1"/>
        <v>1</v>
      </c>
      <c r="I14" s="17">
        <f t="shared" si="2"/>
        <v>0</v>
      </c>
      <c r="J14" s="22" t="e">
        <f t="shared" si="3"/>
        <v>#REF!</v>
      </c>
    </row>
    <row r="15" spans="1:10" x14ac:dyDescent="0.3">
      <c r="A15" s="11" t="s">
        <v>1</v>
      </c>
      <c r="G15" s="9">
        <f t="shared" si="0"/>
        <v>2026</v>
      </c>
      <c r="H15" s="9">
        <f t="shared" si="1"/>
        <v>1</v>
      </c>
      <c r="I15" s="17">
        <f t="shared" si="2"/>
        <v>0</v>
      </c>
      <c r="J15" s="29" t="e">
        <f t="shared" si="3"/>
        <v>#REF!</v>
      </c>
    </row>
    <row r="16" spans="1:10" x14ac:dyDescent="0.3">
      <c r="A16" s="12" t="s">
        <v>2</v>
      </c>
      <c r="B16" s="12" t="e">
        <f>#REF!</f>
        <v>#REF!</v>
      </c>
      <c r="D16" s="11" t="s">
        <v>14</v>
      </c>
      <c r="E16" s="19" t="s">
        <v>9</v>
      </c>
      <c r="G16" s="8">
        <f t="shared" si="0"/>
        <v>2027</v>
      </c>
      <c r="H16" s="8">
        <f t="shared" si="1"/>
        <v>1</v>
      </c>
      <c r="I16" s="17">
        <f t="shared" si="2"/>
        <v>0</v>
      </c>
      <c r="J16" s="22" t="e">
        <f t="shared" si="3"/>
        <v>#REF!</v>
      </c>
    </row>
    <row r="17" spans="1:10" x14ac:dyDescent="0.3">
      <c r="A17" s="12" t="s">
        <v>3</v>
      </c>
      <c r="B17" s="13" t="e">
        <f>#REF!</f>
        <v>#REF!</v>
      </c>
      <c r="D17" s="15" t="s">
        <v>33</v>
      </c>
      <c r="E17" s="16">
        <f>E7/E8</f>
        <v>0</v>
      </c>
      <c r="G17" s="9">
        <f t="shared" si="0"/>
        <v>2028</v>
      </c>
      <c r="H17" s="9">
        <f t="shared" si="1"/>
        <v>1</v>
      </c>
      <c r="I17" s="17">
        <f t="shared" si="2"/>
        <v>0</v>
      </c>
      <c r="J17" s="29" t="e">
        <f t="shared" si="3"/>
        <v>#REF!</v>
      </c>
    </row>
    <row r="18" spans="1:10" x14ac:dyDescent="0.3">
      <c r="A18" s="12" t="s">
        <v>4</v>
      </c>
      <c r="B18" s="12">
        <f>IF(B6=2,2.1, 1.1)</f>
        <v>1.1000000000000001</v>
      </c>
      <c r="G18" s="8">
        <f t="shared" si="0"/>
        <v>2029</v>
      </c>
      <c r="H18" s="8">
        <f t="shared" si="1"/>
        <v>1</v>
      </c>
      <c r="I18" s="17">
        <f t="shared" si="2"/>
        <v>0</v>
      </c>
      <c r="J18" s="22" t="e">
        <f t="shared" si="3"/>
        <v>#REF!</v>
      </c>
    </row>
    <row r="19" spans="1:10" x14ac:dyDescent="0.3">
      <c r="A19" s="12" t="s">
        <v>8</v>
      </c>
      <c r="B19" s="14" t="e">
        <f>#REF!</f>
        <v>#REF!</v>
      </c>
      <c r="G19" s="9">
        <f t="shared" si="0"/>
        <v>2030</v>
      </c>
      <c r="H19" s="9">
        <f t="shared" si="1"/>
        <v>1</v>
      </c>
      <c r="I19" s="17">
        <f t="shared" si="2"/>
        <v>0</v>
      </c>
      <c r="J19" s="29" t="e">
        <f t="shared" si="3"/>
        <v>#REF!</v>
      </c>
    </row>
    <row r="20" spans="1:10" x14ac:dyDescent="0.3">
      <c r="A20" s="12" t="s">
        <v>15</v>
      </c>
      <c r="B20" s="12">
        <v>260</v>
      </c>
      <c r="G20" s="8">
        <f t="shared" si="0"/>
        <v>2031</v>
      </c>
      <c r="H20" s="8">
        <f t="shared" si="1"/>
        <v>1</v>
      </c>
      <c r="I20" s="17">
        <f t="shared" si="2"/>
        <v>0</v>
      </c>
      <c r="J20" s="22" t="e">
        <f t="shared" si="3"/>
        <v>#REF!</v>
      </c>
    </row>
    <row r="21" spans="1:10" x14ac:dyDescent="0.3">
      <c r="G21" s="9">
        <f t="shared" si="0"/>
        <v>2032</v>
      </c>
      <c r="H21" s="9">
        <f t="shared" si="1"/>
        <v>1</v>
      </c>
      <c r="I21" s="17">
        <f t="shared" si="2"/>
        <v>0</v>
      </c>
      <c r="J21" s="29" t="e">
        <f t="shared" si="3"/>
        <v>#REF!</v>
      </c>
    </row>
    <row r="22" spans="1:10" x14ac:dyDescent="0.3">
      <c r="G22" s="8">
        <f t="shared" si="0"/>
        <v>2033</v>
      </c>
      <c r="H22" s="8">
        <f t="shared" si="1"/>
        <v>1</v>
      </c>
      <c r="I22" s="17">
        <f t="shared" si="2"/>
        <v>0</v>
      </c>
      <c r="J22" s="22" t="e">
        <f t="shared" si="3"/>
        <v>#REF!</v>
      </c>
    </row>
    <row r="23" spans="1:10" x14ac:dyDescent="0.3">
      <c r="G23" s="9">
        <f t="shared" si="0"/>
        <v>2034</v>
      </c>
      <c r="H23" s="9">
        <f t="shared" si="1"/>
        <v>1</v>
      </c>
      <c r="I23" s="17">
        <f t="shared" si="2"/>
        <v>0</v>
      </c>
      <c r="J23" s="29" t="e">
        <f t="shared" si="3"/>
        <v>#REF!</v>
      </c>
    </row>
    <row r="24" spans="1:10" x14ac:dyDescent="0.3">
      <c r="G24" s="8">
        <f t="shared" si="0"/>
        <v>2035</v>
      </c>
      <c r="H24" s="8">
        <f t="shared" si="1"/>
        <v>1</v>
      </c>
      <c r="I24" s="17">
        <f t="shared" si="2"/>
        <v>0</v>
      </c>
      <c r="J24" s="22" t="e">
        <f t="shared" si="3"/>
        <v>#REF!</v>
      </c>
    </row>
    <row r="25" spans="1:10" x14ac:dyDescent="0.3">
      <c r="G25" s="9">
        <f t="shared" si="0"/>
        <v>2036</v>
      </c>
      <c r="H25" s="9">
        <f t="shared" si="1"/>
        <v>1</v>
      </c>
      <c r="I25" s="17">
        <f t="shared" si="2"/>
        <v>0</v>
      </c>
      <c r="J25" s="29" t="e">
        <f t="shared" ref="J25:J29" si="4">I25*$B$18*$B$19/10^3</f>
        <v>#REF!</v>
      </c>
    </row>
    <row r="26" spans="1:10" x14ac:dyDescent="0.3">
      <c r="G26" s="8">
        <f t="shared" si="0"/>
        <v>2037</v>
      </c>
      <c r="H26" s="8">
        <f t="shared" si="1"/>
        <v>1</v>
      </c>
      <c r="I26" s="17">
        <f t="shared" si="2"/>
        <v>0</v>
      </c>
      <c r="J26" s="22" t="e">
        <f t="shared" si="4"/>
        <v>#REF!</v>
      </c>
    </row>
    <row r="27" spans="1:10" x14ac:dyDescent="0.3">
      <c r="G27" s="9">
        <f t="shared" si="0"/>
        <v>2038</v>
      </c>
      <c r="H27" s="9">
        <f t="shared" si="1"/>
        <v>1</v>
      </c>
      <c r="I27" s="17">
        <f t="shared" si="2"/>
        <v>0</v>
      </c>
      <c r="J27" s="29" t="e">
        <f t="shared" si="4"/>
        <v>#REF!</v>
      </c>
    </row>
    <row r="28" spans="1:10" x14ac:dyDescent="0.3">
      <c r="G28" s="8">
        <f t="shared" si="0"/>
        <v>2039</v>
      </c>
      <c r="H28" s="8">
        <f t="shared" si="1"/>
        <v>1</v>
      </c>
      <c r="I28" s="17">
        <f t="shared" si="2"/>
        <v>0</v>
      </c>
      <c r="J28" s="22" t="e">
        <f t="shared" si="4"/>
        <v>#REF!</v>
      </c>
    </row>
    <row r="29" spans="1:10" x14ac:dyDescent="0.3">
      <c r="A29" s="20"/>
      <c r="G29" s="9">
        <f t="shared" si="0"/>
        <v>2040</v>
      </c>
      <c r="H29" s="9">
        <f t="shared" si="1"/>
        <v>1</v>
      </c>
      <c r="I29" s="17">
        <f t="shared" si="2"/>
        <v>0</v>
      </c>
      <c r="J29" s="29" t="e">
        <f t="shared" si="4"/>
        <v>#REF!</v>
      </c>
    </row>
    <row r="51" spans="1:1" x14ac:dyDescent="0.3">
      <c r="A51" t="s">
        <v>10</v>
      </c>
    </row>
    <row r="52" spans="1:1" x14ac:dyDescent="0.3">
      <c r="A52" t="s">
        <v>12</v>
      </c>
    </row>
    <row r="53" spans="1:1" x14ac:dyDescent="0.3">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3" t="s">
        <v>0</v>
      </c>
      <c r="D3" s="3" t="s">
        <v>22</v>
      </c>
      <c r="E3" s="4" t="s">
        <v>9</v>
      </c>
      <c r="G3" s="10" t="s">
        <v>13</v>
      </c>
      <c r="H3" s="10" t="s">
        <v>31</v>
      </c>
      <c r="I3" s="10" t="s">
        <v>40</v>
      </c>
      <c r="J3" s="10" t="s">
        <v>30</v>
      </c>
      <c r="K3" s="10" t="s">
        <v>41</v>
      </c>
    </row>
    <row r="4" spans="1:11" x14ac:dyDescent="0.3">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3">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3">
      <c r="A6" s="1" t="s">
        <v>27</v>
      </c>
      <c r="B6" s="2">
        <v>2</v>
      </c>
      <c r="D6" s="108" t="s">
        <v>24</v>
      </c>
      <c r="E6" s="109"/>
      <c r="G6" s="8">
        <f t="shared" si="2"/>
        <v>2017</v>
      </c>
      <c r="H6" s="25" t="e">
        <f t="shared" si="0"/>
        <v>#REF!</v>
      </c>
      <c r="I6" s="24" t="e">
        <f t="shared" si="3"/>
        <v>#REF!</v>
      </c>
      <c r="J6" s="25" t="e">
        <f t="shared" si="1"/>
        <v>#REF!</v>
      </c>
      <c r="K6" s="24" t="e">
        <f t="shared" si="4"/>
        <v>#REF!</v>
      </c>
    </row>
    <row r="7" spans="1:11" x14ac:dyDescent="0.3">
      <c r="A7" s="1" t="s">
        <v>37</v>
      </c>
      <c r="B7" s="18"/>
      <c r="D7" s="1" t="s">
        <v>23</v>
      </c>
      <c r="E7" s="5"/>
      <c r="G7" s="9">
        <f t="shared" si="2"/>
        <v>2018</v>
      </c>
      <c r="H7" s="25" t="e">
        <f t="shared" si="0"/>
        <v>#REF!</v>
      </c>
      <c r="I7" s="26" t="e">
        <f t="shared" si="3"/>
        <v>#REF!</v>
      </c>
      <c r="J7" s="25" t="e">
        <f t="shared" si="1"/>
        <v>#REF!</v>
      </c>
      <c r="K7" s="26" t="e">
        <f t="shared" si="4"/>
        <v>#REF!</v>
      </c>
    </row>
    <row r="8" spans="1:11" x14ac:dyDescent="0.3">
      <c r="A8" s="1" t="s">
        <v>38</v>
      </c>
      <c r="B8" s="18"/>
      <c r="D8" s="108" t="s">
        <v>25</v>
      </c>
      <c r="E8" s="109"/>
      <c r="G8" s="8">
        <f t="shared" si="2"/>
        <v>2019</v>
      </c>
      <c r="H8" s="25" t="e">
        <f t="shared" si="0"/>
        <v>#REF!</v>
      </c>
      <c r="I8" s="24" t="e">
        <f t="shared" si="3"/>
        <v>#REF!</v>
      </c>
      <c r="J8" s="25" t="e">
        <f t="shared" si="1"/>
        <v>#REF!</v>
      </c>
      <c r="K8" s="24" t="e">
        <f t="shared" si="4"/>
        <v>#REF!</v>
      </c>
    </row>
    <row r="9" spans="1:11" x14ac:dyDescent="0.3">
      <c r="D9" s="1" t="s">
        <v>28</v>
      </c>
      <c r="E9" s="5"/>
      <c r="G9" s="9">
        <f t="shared" si="2"/>
        <v>2020</v>
      </c>
      <c r="H9" s="25" t="e">
        <f t="shared" si="0"/>
        <v>#REF!</v>
      </c>
      <c r="I9" s="26" t="e">
        <f t="shared" si="3"/>
        <v>#REF!</v>
      </c>
      <c r="J9" s="25" t="e">
        <f t="shared" si="1"/>
        <v>#REF!</v>
      </c>
      <c r="K9" s="26" t="e">
        <f t="shared" si="4"/>
        <v>#REF!</v>
      </c>
    </row>
    <row r="10" spans="1:11" x14ac:dyDescent="0.3">
      <c r="A10" s="7" t="s">
        <v>17</v>
      </c>
      <c r="D10" s="1" t="s">
        <v>29</v>
      </c>
      <c r="E10" s="5"/>
      <c r="G10" s="8">
        <f t="shared" si="2"/>
        <v>2021</v>
      </c>
      <c r="H10" s="25" t="e">
        <f t="shared" si="0"/>
        <v>#REF!</v>
      </c>
      <c r="I10" s="24" t="e">
        <f t="shared" si="3"/>
        <v>#REF!</v>
      </c>
      <c r="J10" s="25" t="e">
        <f t="shared" si="1"/>
        <v>#REF!</v>
      </c>
      <c r="K10" s="24" t="e">
        <f t="shared" si="4"/>
        <v>#REF!</v>
      </c>
    </row>
    <row r="11" spans="1:11" x14ac:dyDescent="0.3">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3">
      <c r="A12" s="6" t="s">
        <v>16</v>
      </c>
      <c r="B12" s="28" t="e">
        <f>B11/B7</f>
        <v>#REF!</v>
      </c>
      <c r="G12" s="8">
        <f t="shared" si="2"/>
        <v>2023</v>
      </c>
      <c r="H12" s="25" t="e">
        <f t="shared" si="0"/>
        <v>#REF!</v>
      </c>
      <c r="I12" s="24" t="e">
        <f t="shared" si="3"/>
        <v>#REF!</v>
      </c>
      <c r="J12" s="25" t="e">
        <f t="shared" si="1"/>
        <v>#REF!</v>
      </c>
      <c r="K12" s="24" t="e">
        <f t="shared" si="4"/>
        <v>#REF!</v>
      </c>
    </row>
    <row r="13" spans="1:11" x14ac:dyDescent="0.3">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3">
      <c r="G14" s="8">
        <f>G13+1</f>
        <v>2025</v>
      </c>
      <c r="H14" s="25">
        <f t="shared" si="0"/>
        <v>0</v>
      </c>
      <c r="I14" s="24" t="e">
        <f t="shared" si="3"/>
        <v>#REF!</v>
      </c>
      <c r="J14" s="25">
        <f t="shared" si="1"/>
        <v>0</v>
      </c>
      <c r="K14" s="24" t="e">
        <f t="shared" si="4"/>
        <v>#REF!</v>
      </c>
    </row>
    <row r="15" spans="1:11" x14ac:dyDescent="0.3">
      <c r="A15" s="11" t="s">
        <v>1</v>
      </c>
      <c r="G15" s="9">
        <f t="shared" si="2"/>
        <v>2026</v>
      </c>
      <c r="H15" s="25">
        <f t="shared" si="0"/>
        <v>0</v>
      </c>
      <c r="I15" s="26" t="e">
        <f t="shared" si="3"/>
        <v>#REF!</v>
      </c>
      <c r="J15" s="25">
        <f t="shared" si="1"/>
        <v>0</v>
      </c>
      <c r="K15" s="26" t="e">
        <f t="shared" si="4"/>
        <v>#REF!</v>
      </c>
    </row>
    <row r="16" spans="1:11" x14ac:dyDescent="0.3">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3">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3">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3">
      <c r="A19" s="12" t="s">
        <v>21</v>
      </c>
      <c r="B19" s="31" t="e">
        <f>IF($B$6=2,#REF!,0)</f>
        <v>#REF!</v>
      </c>
      <c r="G19" s="9">
        <f t="shared" si="2"/>
        <v>2030</v>
      </c>
      <c r="H19" s="25">
        <f t="shared" si="0"/>
        <v>0</v>
      </c>
      <c r="I19" s="26" t="e">
        <f t="shared" si="3"/>
        <v>#REF!</v>
      </c>
      <c r="J19" s="25">
        <f t="shared" si="1"/>
        <v>0</v>
      </c>
      <c r="K19" s="26" t="e">
        <f t="shared" si="4"/>
        <v>#REF!</v>
      </c>
    </row>
    <row r="20" spans="1:11" x14ac:dyDescent="0.3">
      <c r="A20" s="12" t="s">
        <v>44</v>
      </c>
      <c r="B20" s="23" t="e">
        <f>#REF!</f>
        <v>#REF!</v>
      </c>
      <c r="G20" s="8">
        <f t="shared" si="2"/>
        <v>2031</v>
      </c>
      <c r="H20" s="25">
        <f t="shared" si="0"/>
        <v>0</v>
      </c>
      <c r="I20" s="24" t="e">
        <f t="shared" si="3"/>
        <v>#REF!</v>
      </c>
      <c r="J20" s="25">
        <f t="shared" si="1"/>
        <v>0</v>
      </c>
      <c r="K20" s="24" t="e">
        <f t="shared" si="4"/>
        <v>#REF!</v>
      </c>
    </row>
    <row r="21" spans="1:11" x14ac:dyDescent="0.3">
      <c r="A21" s="12" t="s">
        <v>45</v>
      </c>
      <c r="B21" s="23" t="e">
        <f>#REF!</f>
        <v>#REF!</v>
      </c>
      <c r="G21" s="9">
        <f t="shared" si="2"/>
        <v>2032</v>
      </c>
      <c r="H21" s="25">
        <f t="shared" si="0"/>
        <v>0</v>
      </c>
      <c r="I21" s="26" t="e">
        <f t="shared" si="3"/>
        <v>#REF!</v>
      </c>
      <c r="J21" s="25">
        <f t="shared" si="1"/>
        <v>0</v>
      </c>
      <c r="K21" s="26" t="e">
        <f t="shared" si="4"/>
        <v>#REF!</v>
      </c>
    </row>
    <row r="22" spans="1:11" x14ac:dyDescent="0.3">
      <c r="A22" s="12" t="s">
        <v>15</v>
      </c>
      <c r="B22" s="12">
        <v>260</v>
      </c>
      <c r="G22" s="8">
        <f t="shared" si="2"/>
        <v>2033</v>
      </c>
      <c r="H22" s="25">
        <f t="shared" si="0"/>
        <v>0</v>
      </c>
      <c r="I22" s="24" t="e">
        <f t="shared" si="3"/>
        <v>#REF!</v>
      </c>
      <c r="J22" s="25">
        <f t="shared" si="1"/>
        <v>0</v>
      </c>
      <c r="K22" s="24" t="e">
        <f t="shared" si="4"/>
        <v>#REF!</v>
      </c>
    </row>
    <row r="23" spans="1:11" x14ac:dyDescent="0.3">
      <c r="G23" s="9">
        <f t="shared" si="2"/>
        <v>2034</v>
      </c>
      <c r="H23" s="25">
        <f t="shared" si="0"/>
        <v>0</v>
      </c>
      <c r="I23" s="26" t="e">
        <f t="shared" si="3"/>
        <v>#REF!</v>
      </c>
      <c r="J23" s="25">
        <f t="shared" si="1"/>
        <v>0</v>
      </c>
      <c r="K23" s="26" t="e">
        <f t="shared" si="4"/>
        <v>#REF!</v>
      </c>
    </row>
    <row r="24" spans="1:11" x14ac:dyDescent="0.3">
      <c r="G24" s="8">
        <f t="shared" si="2"/>
        <v>2035</v>
      </c>
      <c r="H24" s="25">
        <f t="shared" si="0"/>
        <v>0</v>
      </c>
      <c r="I24" s="24" t="e">
        <f t="shared" si="3"/>
        <v>#REF!</v>
      </c>
      <c r="J24" s="25">
        <f t="shared" si="1"/>
        <v>0</v>
      </c>
      <c r="K24" s="24" t="e">
        <f t="shared" si="4"/>
        <v>#REF!</v>
      </c>
    </row>
    <row r="25" spans="1:11" x14ac:dyDescent="0.3">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3">
      <c r="G26" s="8">
        <f t="shared" si="2"/>
        <v>2037</v>
      </c>
      <c r="H26" s="25">
        <f t="shared" si="5"/>
        <v>0</v>
      </c>
      <c r="I26" s="24" t="e">
        <f t="shared" si="6"/>
        <v>#REF!</v>
      </c>
      <c r="J26" s="25">
        <f t="shared" si="7"/>
        <v>0</v>
      </c>
      <c r="K26" s="24" t="e">
        <f t="shared" si="8"/>
        <v>#REF!</v>
      </c>
    </row>
    <row r="27" spans="1:11" x14ac:dyDescent="0.3">
      <c r="G27" s="9">
        <f t="shared" si="2"/>
        <v>2038</v>
      </c>
      <c r="H27" s="25">
        <f t="shared" si="5"/>
        <v>0</v>
      </c>
      <c r="I27" s="26" t="e">
        <f t="shared" si="6"/>
        <v>#REF!</v>
      </c>
      <c r="J27" s="25">
        <f t="shared" si="7"/>
        <v>0</v>
      </c>
      <c r="K27" s="26" t="e">
        <f t="shared" si="8"/>
        <v>#REF!</v>
      </c>
    </row>
    <row r="28" spans="1:11" x14ac:dyDescent="0.3">
      <c r="G28" s="8">
        <f t="shared" si="2"/>
        <v>2039</v>
      </c>
      <c r="H28" s="25">
        <f t="shared" si="5"/>
        <v>0</v>
      </c>
      <c r="I28" s="24" t="e">
        <f t="shared" si="6"/>
        <v>#REF!</v>
      </c>
      <c r="J28" s="25">
        <f t="shared" si="7"/>
        <v>0</v>
      </c>
      <c r="K28" s="24" t="e">
        <f t="shared" si="8"/>
        <v>#REF!</v>
      </c>
    </row>
    <row r="29" spans="1:11" x14ac:dyDescent="0.3">
      <c r="G29" s="9">
        <f t="shared" si="2"/>
        <v>2040</v>
      </c>
      <c r="H29" s="25">
        <f>IF($G29&lt;($G$4+$E$5),$E$17,0)</f>
        <v>0</v>
      </c>
      <c r="I29" s="26" t="e">
        <f t="shared" si="6"/>
        <v>#REF!</v>
      </c>
      <c r="J29" s="25">
        <f>IF($G29&lt;($G$4+$E$5),$E$18,0)</f>
        <v>0</v>
      </c>
      <c r="K29" s="26" t="e">
        <f t="shared" si="8"/>
        <v>#REF!</v>
      </c>
    </row>
    <row r="31" spans="1:11" x14ac:dyDescent="0.3">
      <c r="A31" s="20"/>
    </row>
    <row r="53" spans="1:1" x14ac:dyDescent="0.3">
      <c r="A53" t="s">
        <v>10</v>
      </c>
    </row>
    <row r="54" spans="1:1" x14ac:dyDescent="0.3">
      <c r="A54" t="s">
        <v>12</v>
      </c>
    </row>
    <row r="55" spans="1:1" x14ac:dyDescent="0.3">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topLeftCell="A10" zoomScale="115" zoomScaleNormal="115" workbookViewId="0">
      <selection activeCell="C18" sqref="C18"/>
    </sheetView>
  </sheetViews>
  <sheetFormatPr defaultColWidth="9.109375" defaultRowHeight="14.4" x14ac:dyDescent="0.3"/>
  <cols>
    <col min="1" max="1" width="9.109375" style="41"/>
    <col min="2" max="2" width="41.109375" style="41" customWidth="1"/>
    <col min="3" max="3" width="12.109375" style="41" customWidth="1"/>
    <col min="4" max="4" width="12.88671875" style="41" customWidth="1"/>
    <col min="5" max="5" width="5.88671875" style="41" customWidth="1"/>
    <col min="6" max="6" width="23.88671875" style="41" customWidth="1"/>
    <col min="7" max="7" width="19.109375" style="41" customWidth="1"/>
    <col min="8" max="8" width="14.109375" style="41" customWidth="1"/>
    <col min="9" max="9" width="13.6640625" style="41" customWidth="1"/>
    <col min="10" max="10" width="12" style="49" customWidth="1"/>
    <col min="11" max="12" width="9.109375" style="41"/>
    <col min="13" max="13" width="11.5546875" style="41" bestFit="1" customWidth="1"/>
    <col min="14" max="16384" width="9.109375" style="41"/>
  </cols>
  <sheetData>
    <row r="2" spans="2:19" ht="18" x14ac:dyDescent="0.3">
      <c r="B2" s="42" t="s">
        <v>47</v>
      </c>
      <c r="C2" s="43"/>
      <c r="D2" s="43"/>
      <c r="E2" s="43"/>
      <c r="F2" s="43"/>
    </row>
    <row r="3" spans="2:19" x14ac:dyDescent="0.3">
      <c r="B3" s="48"/>
      <c r="C3" s="48"/>
      <c r="D3" s="48"/>
    </row>
    <row r="4" spans="2:19" x14ac:dyDescent="0.3">
      <c r="B4" s="113" t="s">
        <v>0</v>
      </c>
      <c r="C4" s="114"/>
      <c r="D4" s="48"/>
      <c r="E4" s="44"/>
      <c r="F4" s="41" t="s">
        <v>113</v>
      </c>
    </row>
    <row r="5" spans="2:19" ht="43.2" x14ac:dyDescent="0.3">
      <c r="B5" s="66" t="s">
        <v>54</v>
      </c>
      <c r="C5" s="60" t="s">
        <v>320</v>
      </c>
      <c r="D5" s="45"/>
      <c r="E5" s="47"/>
      <c r="F5" s="41" t="s">
        <v>180</v>
      </c>
    </row>
    <row r="6" spans="2:19" x14ac:dyDescent="0.3">
      <c r="B6" s="66" t="s">
        <v>52</v>
      </c>
      <c r="C6" s="60" t="s">
        <v>191</v>
      </c>
      <c r="D6" s="45"/>
      <c r="E6" s="46"/>
      <c r="F6" s="41" t="s">
        <v>114</v>
      </c>
    </row>
    <row r="7" spans="2:19" x14ac:dyDescent="0.3">
      <c r="B7" s="66" t="s">
        <v>53</v>
      </c>
      <c r="C7" s="60" t="s">
        <v>188</v>
      </c>
      <c r="D7" s="45"/>
    </row>
    <row r="8" spans="2:19" ht="14.4" customHeight="1" x14ac:dyDescent="0.3">
      <c r="B8" s="66" t="s">
        <v>55</v>
      </c>
      <c r="C8" s="60" t="s">
        <v>321</v>
      </c>
      <c r="D8" s="45"/>
      <c r="E8" s="115" t="s">
        <v>181</v>
      </c>
      <c r="F8" s="115"/>
    </row>
    <row r="9" spans="2:19" x14ac:dyDescent="0.3">
      <c r="B9" s="66" t="s">
        <v>49</v>
      </c>
      <c r="C9" s="60" t="s">
        <v>322</v>
      </c>
      <c r="D9" s="45"/>
      <c r="E9" s="115"/>
      <c r="F9" s="115"/>
    </row>
    <row r="10" spans="2:19" x14ac:dyDescent="0.3">
      <c r="B10" s="66" t="s">
        <v>50</v>
      </c>
      <c r="C10" s="60" t="s">
        <v>323</v>
      </c>
      <c r="D10" s="45"/>
      <c r="E10" s="115"/>
      <c r="F10" s="115"/>
    </row>
    <row r="11" spans="2:19" x14ac:dyDescent="0.3">
      <c r="B11" s="66" t="s">
        <v>51</v>
      </c>
      <c r="C11" s="60">
        <v>0.1</v>
      </c>
      <c r="D11" s="72"/>
      <c r="E11" s="115"/>
      <c r="F11" s="115"/>
      <c r="N11" s="112"/>
      <c r="O11" s="112"/>
      <c r="P11" s="112"/>
      <c r="Q11" s="112"/>
      <c r="R11" s="112"/>
      <c r="S11" s="112"/>
    </row>
    <row r="12" spans="2:19" ht="28.8" x14ac:dyDescent="0.3">
      <c r="B12" s="66" t="s">
        <v>207</v>
      </c>
      <c r="C12" s="60">
        <v>785</v>
      </c>
      <c r="D12" s="45"/>
      <c r="E12" s="71"/>
      <c r="F12" s="71"/>
    </row>
    <row r="13" spans="2:19" ht="28.8" x14ac:dyDescent="0.3">
      <c r="B13" s="66" t="s">
        <v>184</v>
      </c>
      <c r="C13" s="60" t="s">
        <v>308</v>
      </c>
      <c r="D13" s="45"/>
      <c r="E13" s="71"/>
      <c r="F13" s="71"/>
    </row>
    <row r="14" spans="2:19" x14ac:dyDescent="0.3">
      <c r="B14" s="48"/>
      <c r="C14" s="45"/>
      <c r="D14" s="45"/>
    </row>
    <row r="15" spans="2:19" x14ac:dyDescent="0.3">
      <c r="B15" s="48"/>
      <c r="C15" s="45"/>
      <c r="D15" s="45"/>
      <c r="M15" s="59"/>
      <c r="N15" s="59"/>
    </row>
    <row r="16" spans="2:19" x14ac:dyDescent="0.3">
      <c r="B16" s="113" t="s">
        <v>46</v>
      </c>
      <c r="C16" s="114"/>
      <c r="D16" s="73"/>
      <c r="M16" s="59"/>
      <c r="N16" s="59"/>
    </row>
    <row r="17" spans="2:14" x14ac:dyDescent="0.3">
      <c r="B17" s="66" t="s">
        <v>218</v>
      </c>
      <c r="C17" s="74">
        <v>529</v>
      </c>
      <c r="D17" s="75"/>
      <c r="F17" s="59"/>
      <c r="H17" s="53"/>
      <c r="M17" s="59"/>
      <c r="N17" s="59"/>
    </row>
    <row r="18" spans="2:14" x14ac:dyDescent="0.3">
      <c r="B18" s="76" t="s">
        <v>219</v>
      </c>
      <c r="C18" s="77">
        <v>0</v>
      </c>
      <c r="D18" s="48"/>
      <c r="F18" s="59"/>
      <c r="H18" s="59"/>
      <c r="M18" s="59"/>
      <c r="N18" s="59"/>
    </row>
    <row r="19" spans="2:14" x14ac:dyDescent="0.3">
      <c r="B19" s="48"/>
      <c r="C19" s="48"/>
      <c r="D19" s="48"/>
      <c r="H19" s="53"/>
      <c r="M19" s="59"/>
      <c r="N19" s="59"/>
    </row>
    <row r="20" spans="2:14" x14ac:dyDescent="0.3">
      <c r="B20" s="48"/>
      <c r="C20" s="48"/>
      <c r="D20" s="48"/>
      <c r="H20" s="53"/>
      <c r="M20" s="59"/>
      <c r="N20" s="59"/>
    </row>
    <row r="21" spans="2:14" ht="18.600000000000001" thickBot="1" x14ac:dyDescent="0.35">
      <c r="B21" s="79" t="s">
        <v>48</v>
      </c>
      <c r="C21" s="48"/>
      <c r="D21" s="48"/>
      <c r="M21" s="59"/>
      <c r="N21" s="59"/>
    </row>
    <row r="22" spans="2:14" x14ac:dyDescent="0.3">
      <c r="B22" s="110" t="s">
        <v>209</v>
      </c>
      <c r="C22" s="111"/>
      <c r="M22" s="59"/>
      <c r="N22" s="59"/>
    </row>
    <row r="23" spans="2:14" ht="28.8" x14ac:dyDescent="0.3">
      <c r="B23" s="68"/>
      <c r="C23" s="69" t="s">
        <v>210</v>
      </c>
      <c r="M23" s="59"/>
      <c r="N23" s="59"/>
    </row>
    <row r="24" spans="2:14" x14ac:dyDescent="0.3">
      <c r="B24" s="68" t="s">
        <v>211</v>
      </c>
      <c r="C24" s="78">
        <f>'Preventable Crash data'!$C$24</f>
        <v>0</v>
      </c>
      <c r="M24" s="59"/>
      <c r="N24" s="59"/>
    </row>
    <row r="25" spans="2:14" ht="15" thickBot="1" x14ac:dyDescent="0.35">
      <c r="B25" s="70" t="s">
        <v>212</v>
      </c>
      <c r="C25" s="78">
        <f>'Preventable Crash data'!$C$25</f>
        <v>0</v>
      </c>
    </row>
    <row r="26" spans="2:14" x14ac:dyDescent="0.3">
      <c r="B26" s="48"/>
      <c r="C26" s="48"/>
      <c r="D26" s="48"/>
    </row>
    <row r="27" spans="2:14" x14ac:dyDescent="0.3">
      <c r="B27" s="48"/>
      <c r="C27" s="48"/>
      <c r="D27" s="48"/>
    </row>
    <row r="28" spans="2:14" x14ac:dyDescent="0.3">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RowHeight="14.4" x14ac:dyDescent="0.3"/>
  <cols>
    <col min="1" max="1" width="8.88671875" style="87"/>
    <col min="2" max="2" width="27.6640625" style="87" bestFit="1" customWidth="1"/>
    <col min="3" max="3" width="15" style="87" customWidth="1"/>
    <col min="4" max="4" width="17.109375" style="87" customWidth="1"/>
    <col min="5" max="5" width="16.44140625" style="87" customWidth="1"/>
    <col min="6" max="6" width="2.88671875" style="87" customWidth="1"/>
    <col min="7" max="7" width="27.5546875" style="87" customWidth="1"/>
    <col min="8" max="8" width="14.109375" style="87" customWidth="1"/>
    <col min="9" max="9" width="15.109375" style="87" bestFit="1" customWidth="1"/>
    <col min="10" max="10" width="16.44140625" style="87" bestFit="1" customWidth="1"/>
    <col min="11" max="11" width="9.6640625" style="87" customWidth="1"/>
    <col min="12" max="12" width="30.109375" style="87" customWidth="1"/>
    <col min="13" max="13" width="12" style="87" customWidth="1"/>
    <col min="14" max="15" width="15.33203125" style="87" customWidth="1"/>
    <col min="16" max="16" width="12.6640625" style="87" customWidth="1"/>
    <col min="17" max="17" width="4.88671875" style="87" customWidth="1"/>
    <col min="18" max="18" width="23.5546875" style="87" bestFit="1" customWidth="1"/>
    <col min="19" max="19" width="19.44140625" style="87" bestFit="1" customWidth="1"/>
    <col min="20" max="16384" width="8.88671875" style="87"/>
  </cols>
  <sheetData>
    <row r="1" spans="2:19" ht="33.75" customHeight="1" x14ac:dyDescent="0.3">
      <c r="B1" s="54"/>
      <c r="C1" s="120" t="s">
        <v>182</v>
      </c>
      <c r="D1" s="120"/>
      <c r="E1" s="121" t="s">
        <v>216</v>
      </c>
      <c r="F1" s="122"/>
      <c r="G1" s="123"/>
    </row>
    <row r="3" spans="2:19" x14ac:dyDescent="0.3">
      <c r="B3" s="118" t="s">
        <v>179</v>
      </c>
      <c r="C3" s="119"/>
      <c r="D3" s="119"/>
      <c r="E3" s="119"/>
      <c r="G3" s="118" t="s">
        <v>163</v>
      </c>
      <c r="H3" s="119"/>
      <c r="I3" s="119"/>
      <c r="J3" s="88"/>
      <c r="L3" s="118" t="s">
        <v>185</v>
      </c>
      <c r="M3" s="119"/>
      <c r="N3" s="119"/>
      <c r="O3" s="88"/>
    </row>
    <row r="4" spans="2:19" s="91" customFormat="1" ht="57.6" x14ac:dyDescent="0.3">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3">
      <c r="B5" s="54" t="s">
        <v>117</v>
      </c>
      <c r="C5" s="82">
        <f>(SUMIFS('Raw Crash data'!Z:Z,'Raw Crash data'!Q:Q,$R$5)+SUMIFS('Raw Crash data'!Z:Z,'Raw Crash data'!Q:Q,$R$6))</f>
        <v>0</v>
      </c>
      <c r="D5" s="83">
        <v>0</v>
      </c>
      <c r="E5" s="84">
        <f>($C5*100000000)/('Inputs &amp; Outputs'!$C$11*'Inputs &amp; Outputs'!$C$17*365*5)</f>
        <v>0</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0</v>
      </c>
      <c r="N5" s="83">
        <f>$M5/5</f>
        <v>0</v>
      </c>
      <c r="O5" s="84">
        <f>($M5*100000000)/('Inputs &amp; Outputs'!$C$11*'Inputs &amp; Outputs'!$C$17*365*5)</f>
        <v>0</v>
      </c>
      <c r="R5" s="92" t="s">
        <v>204</v>
      </c>
      <c r="S5" s="92" t="s">
        <v>203</v>
      </c>
    </row>
    <row r="6" spans="2:19" x14ac:dyDescent="0.3">
      <c r="B6" s="54" t="s">
        <v>164</v>
      </c>
      <c r="C6" s="82">
        <f>(SUMIFS('Raw Crash data'!AA:AA,'Raw Crash data'!Q:Q,$R$5)+SUMIFS('Raw Crash data'!AA:AA,'Raw Crash data'!Q:Q,$R$6))</f>
        <v>0</v>
      </c>
      <c r="D6" s="83">
        <f t="shared" ref="D6:D20" si="1">$C6/5</f>
        <v>0</v>
      </c>
      <c r="E6" s="84">
        <f>($C6*100000000)/('Inputs &amp; Outputs'!$C$11*'Inputs &amp; Outputs'!$C$17*365*5)</f>
        <v>0</v>
      </c>
      <c r="G6" s="54" t="s">
        <v>164</v>
      </c>
      <c r="H6" s="82">
        <f>(SUMIFS('Raw Crash data'!AA:AA,'Raw Crash data'!Q:Q,$S$5)+SUMIFS('Raw Crash data'!AA:AA,'Raw Crash data'!Q:Q,$S$8))</f>
        <v>0</v>
      </c>
      <c r="I6" s="83">
        <f t="shared" ref="I6:I20" si="2">$H6/5</f>
        <v>0</v>
      </c>
      <c r="J6" s="84">
        <f>($H6*100000000)/('Inputs &amp; Outputs'!$C$11*'Inputs &amp; Outputs'!$C$17*365*5)</f>
        <v>0</v>
      </c>
      <c r="L6" s="54" t="s">
        <v>164</v>
      </c>
      <c r="M6" s="82">
        <f t="shared" si="0"/>
        <v>0</v>
      </c>
      <c r="N6" s="83">
        <f t="shared" ref="N6:N20" si="3">$M6/5</f>
        <v>0</v>
      </c>
      <c r="O6" s="84">
        <f>($M6*100000000)/('Inputs &amp; Outputs'!$C$11*'Inputs &amp; Outputs'!$C$17*365*5)</f>
        <v>0</v>
      </c>
      <c r="R6" s="92" t="s">
        <v>202</v>
      </c>
      <c r="S6" s="92" t="s">
        <v>201</v>
      </c>
    </row>
    <row r="7" spans="2:19" x14ac:dyDescent="0.3">
      <c r="B7" s="54" t="s">
        <v>165</v>
      </c>
      <c r="C7" s="82">
        <f>(SUMIFS('Raw Crash data'!AB:AB,'Raw Crash data'!Q:Q,$R$5)+SUMIFS('Raw Crash data'!AB:AB,'Raw Crash data'!Q:Q,$R$6))</f>
        <v>0</v>
      </c>
      <c r="D7" s="83">
        <f>$C7/5</f>
        <v>0</v>
      </c>
      <c r="E7" s="84">
        <f>($C7*100000000)/('Inputs &amp; Outputs'!$C$11*'Inputs &amp; Outputs'!$C$17*365*5)</f>
        <v>0</v>
      </c>
      <c r="G7" s="54" t="s">
        <v>165</v>
      </c>
      <c r="H7" s="82">
        <f>(SUMIFS('Raw Crash data'!AB:AB,'Raw Crash data'!Q:Q,$S$5)+SUMIFS('Raw Crash data'!AB:AB,'Raw Crash data'!Q:Q,$S$6))</f>
        <v>2</v>
      </c>
      <c r="I7" s="83">
        <f t="shared" si="2"/>
        <v>0.4</v>
      </c>
      <c r="J7" s="84">
        <f>($H7*100000000)/('Inputs &amp; Outputs'!$C$11*'Inputs &amp; Outputs'!$C$17*365*5)</f>
        <v>2071.6264857446199</v>
      </c>
      <c r="L7" s="54" t="s">
        <v>165</v>
      </c>
      <c r="M7" s="82">
        <f t="shared" si="0"/>
        <v>2</v>
      </c>
      <c r="N7" s="83">
        <f t="shared" si="3"/>
        <v>0.4</v>
      </c>
      <c r="O7" s="84">
        <f>($M7*100000000)/('Inputs &amp; Outputs'!$C$11*'Inputs &amp; Outputs'!$C$17*365*5)</f>
        <v>2071.6264857446199</v>
      </c>
    </row>
    <row r="8" spans="2:19" x14ac:dyDescent="0.3">
      <c r="B8" s="54" t="s">
        <v>166</v>
      </c>
      <c r="C8" s="82">
        <f>(SUMIFS('Raw Crash data'!AC:AC,'Raw Crash data'!Q:Q,$R$5)+SUMIFS('Raw Crash data'!AC:AC,'Raw Crash data'!Q:Q,$R$6))</f>
        <v>0</v>
      </c>
      <c r="D8" s="83">
        <f t="shared" si="1"/>
        <v>0</v>
      </c>
      <c r="E8" s="84">
        <f>($C8*100000000)/('Inputs &amp; Outputs'!$C$11*'Inputs &amp; Outputs'!$C$17*365*5)</f>
        <v>0</v>
      </c>
      <c r="G8" s="54" t="s">
        <v>166</v>
      </c>
      <c r="H8" s="82">
        <f>(SUMIFS('Raw Crash data'!AC:AC,'Raw Crash data'!Q:Q,$S$5)+SUMIFS('Raw Crash data'!AC:AC,'Raw Crash data'!Q:Q,$S$6))</f>
        <v>8</v>
      </c>
      <c r="I8" s="83">
        <f t="shared" si="2"/>
        <v>1.6</v>
      </c>
      <c r="J8" s="84">
        <f>($H8*100000000)/('Inputs &amp; Outputs'!$C$11*'Inputs &amp; Outputs'!$C$17*365*5)</f>
        <v>8286.5059429784797</v>
      </c>
      <c r="L8" s="54" t="s">
        <v>166</v>
      </c>
      <c r="M8" s="82">
        <f t="shared" si="0"/>
        <v>8</v>
      </c>
      <c r="N8" s="83">
        <f t="shared" si="3"/>
        <v>1.6</v>
      </c>
      <c r="O8" s="84">
        <f>($M8*100000000)/('Inputs &amp; Outputs'!$C$11*'Inputs &amp; Outputs'!$C$17*365*5)</f>
        <v>8286.5059429784797</v>
      </c>
    </row>
    <row r="9" spans="2:19" x14ac:dyDescent="0.3">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3">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3">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3">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3">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3">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3">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0</v>
      </c>
      <c r="I15" s="83">
        <f t="shared" si="2"/>
        <v>0</v>
      </c>
      <c r="J15" s="84">
        <f>($H15*100000000)/('Inputs &amp; Outputs'!$C$11*'Inputs &amp; Outputs'!$C$17*365*5)</f>
        <v>0</v>
      </c>
      <c r="L15" s="54" t="s">
        <v>171</v>
      </c>
      <c r="M15" s="82">
        <f t="shared" si="0"/>
        <v>0</v>
      </c>
      <c r="N15" s="83">
        <f t="shared" si="3"/>
        <v>0</v>
      </c>
      <c r="O15" s="84">
        <f>($M15*100000000)/('Inputs &amp; Outputs'!$C$11*'Inputs &amp; Outputs'!$C$17*365*5)</f>
        <v>0</v>
      </c>
    </row>
    <row r="16" spans="2:19" x14ac:dyDescent="0.3">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0</v>
      </c>
      <c r="I16" s="83">
        <f t="shared" si="2"/>
        <v>0</v>
      </c>
      <c r="J16" s="84">
        <f>($H16*100000000)/('Inputs &amp; Outputs'!$C$11*'Inputs &amp; Outputs'!$C$17*365*5)</f>
        <v>0</v>
      </c>
      <c r="L16" s="54" t="s">
        <v>172</v>
      </c>
      <c r="M16" s="82">
        <f t="shared" si="0"/>
        <v>0</v>
      </c>
      <c r="N16" s="83">
        <f t="shared" si="3"/>
        <v>0</v>
      </c>
      <c r="O16" s="84">
        <f>($M16*100000000)/('Inputs &amp; Outputs'!$C$11*'Inputs &amp; Outputs'!$C$17*365*5)</f>
        <v>0</v>
      </c>
    </row>
    <row r="17" spans="2:15" x14ac:dyDescent="0.3">
      <c r="B17" s="54" t="s">
        <v>116</v>
      </c>
      <c r="C17" s="82">
        <f>C5+C9+C13</f>
        <v>0</v>
      </c>
      <c r="D17" s="83">
        <f t="shared" si="1"/>
        <v>0</v>
      </c>
      <c r="E17" s="84">
        <f>($C17*100000000)/('Inputs &amp; Outputs'!$C$11*'Inputs &amp; Outputs'!$C$17*365*5)</f>
        <v>0</v>
      </c>
      <c r="G17" s="54" t="s">
        <v>116</v>
      </c>
      <c r="H17" s="82">
        <f>H5+H9+H13</f>
        <v>0</v>
      </c>
      <c r="I17" s="83">
        <f t="shared" si="2"/>
        <v>0</v>
      </c>
      <c r="J17" s="84">
        <f>($H17*100000000)/('Inputs &amp; Outputs'!$C$11*'Inputs &amp; Outputs'!$C$17*365*5)</f>
        <v>0</v>
      </c>
      <c r="L17" s="54" t="s">
        <v>116</v>
      </c>
      <c r="M17" s="82">
        <f t="shared" si="0"/>
        <v>0</v>
      </c>
      <c r="N17" s="83">
        <f t="shared" si="3"/>
        <v>0</v>
      </c>
      <c r="O17" s="84">
        <f>($M17*100000000)/('Inputs &amp; Outputs'!$C$11*'Inputs &amp; Outputs'!$C$17*365*5)</f>
        <v>0</v>
      </c>
    </row>
    <row r="18" spans="2:15" x14ac:dyDescent="0.3">
      <c r="B18" s="54" t="s">
        <v>174</v>
      </c>
      <c r="C18" s="82">
        <f t="shared" ref="C18:C20" si="4">C6+C10+C14</f>
        <v>0</v>
      </c>
      <c r="D18" s="83">
        <f t="shared" si="1"/>
        <v>0</v>
      </c>
      <c r="E18" s="84">
        <f>($C18*100000000)/('Inputs &amp; Outputs'!$C$11*'Inputs &amp; Outputs'!$C$17*365*5)</f>
        <v>0</v>
      </c>
      <c r="G18" s="54" t="s">
        <v>174</v>
      </c>
      <c r="H18" s="82">
        <f t="shared" ref="H18:H20" si="5">H6+H10+H14</f>
        <v>0</v>
      </c>
      <c r="I18" s="83">
        <f t="shared" si="2"/>
        <v>0</v>
      </c>
      <c r="J18" s="84">
        <f>($H18*100000000)/('Inputs &amp; Outputs'!$C$11*'Inputs &amp; Outputs'!$C$17*365*5)</f>
        <v>0</v>
      </c>
      <c r="L18" s="54" t="s">
        <v>174</v>
      </c>
      <c r="M18" s="82">
        <f t="shared" si="0"/>
        <v>0</v>
      </c>
      <c r="N18" s="83">
        <f t="shared" si="3"/>
        <v>0</v>
      </c>
      <c r="O18" s="84">
        <f>($M18*100000000)/('Inputs &amp; Outputs'!$C$11*'Inputs &amp; Outputs'!$C$17*365*5)</f>
        <v>0</v>
      </c>
    </row>
    <row r="19" spans="2:15" x14ac:dyDescent="0.3">
      <c r="B19" s="54" t="s">
        <v>175</v>
      </c>
      <c r="C19" s="82">
        <f t="shared" si="4"/>
        <v>0</v>
      </c>
      <c r="D19" s="83">
        <f t="shared" si="1"/>
        <v>0</v>
      </c>
      <c r="E19" s="84">
        <f>($C19*100000000)/('Inputs &amp; Outputs'!$C$11*'Inputs &amp; Outputs'!$C$17*365*5)</f>
        <v>0</v>
      </c>
      <c r="G19" s="54" t="s">
        <v>175</v>
      </c>
      <c r="H19" s="82">
        <f t="shared" si="5"/>
        <v>2</v>
      </c>
      <c r="I19" s="83">
        <f t="shared" si="2"/>
        <v>0.4</v>
      </c>
      <c r="J19" s="84">
        <f>($H19*100000000)/('Inputs &amp; Outputs'!$C$11*'Inputs &amp; Outputs'!$C$17*365*5)</f>
        <v>2071.6264857446199</v>
      </c>
      <c r="L19" s="54" t="s">
        <v>175</v>
      </c>
      <c r="M19" s="82">
        <f t="shared" si="0"/>
        <v>2</v>
      </c>
      <c r="N19" s="83">
        <f t="shared" si="3"/>
        <v>0.4</v>
      </c>
      <c r="O19" s="84">
        <f>($M19*100000000)/('Inputs &amp; Outputs'!$C$11*'Inputs &amp; Outputs'!$C$17*365*5)</f>
        <v>2071.6264857446199</v>
      </c>
    </row>
    <row r="20" spans="2:15" x14ac:dyDescent="0.3">
      <c r="B20" s="54" t="s">
        <v>176</v>
      </c>
      <c r="C20" s="82">
        <f t="shared" si="4"/>
        <v>0</v>
      </c>
      <c r="D20" s="83">
        <f t="shared" si="1"/>
        <v>0</v>
      </c>
      <c r="E20" s="84">
        <f>($C20*100000000)/('Inputs &amp; Outputs'!$C$11*'Inputs &amp; Outputs'!$C$17*365*5)</f>
        <v>0</v>
      </c>
      <c r="G20" s="54" t="s">
        <v>176</v>
      </c>
      <c r="H20" s="82">
        <f t="shared" si="5"/>
        <v>8</v>
      </c>
      <c r="I20" s="83">
        <f t="shared" si="2"/>
        <v>1.6</v>
      </c>
      <c r="J20" s="84">
        <f>($H20*100000000)/('Inputs &amp; Outputs'!$C$11*'Inputs &amp; Outputs'!$C$17*365*5)</f>
        <v>8286.5059429784797</v>
      </c>
      <c r="L20" s="54" t="s">
        <v>176</v>
      </c>
      <c r="M20" s="82">
        <f t="shared" si="0"/>
        <v>8</v>
      </c>
      <c r="N20" s="83">
        <f t="shared" si="3"/>
        <v>1.6</v>
      </c>
      <c r="O20" s="84">
        <f>($M20*100000000)/('Inputs &amp; Outputs'!$C$11*'Inputs &amp; Outputs'!$C$17*365*5)</f>
        <v>8286.5059429784797</v>
      </c>
    </row>
    <row r="21" spans="2:15" ht="15" thickBot="1" x14ac:dyDescent="0.35">
      <c r="E21" s="93"/>
      <c r="J21" s="93"/>
    </row>
    <row r="22" spans="2:15" s="91" customFormat="1" ht="15" customHeight="1" x14ac:dyDescent="0.3">
      <c r="B22" s="116" t="s">
        <v>209</v>
      </c>
      <c r="C22" s="117"/>
      <c r="E22" s="94"/>
      <c r="G22" s="95"/>
      <c r="H22" s="96"/>
      <c r="I22" s="96"/>
      <c r="J22" s="97"/>
    </row>
    <row r="23" spans="2:15" ht="28.8" x14ac:dyDescent="0.3">
      <c r="B23" s="98"/>
      <c r="C23" s="99" t="s">
        <v>210</v>
      </c>
      <c r="E23" s="94"/>
      <c r="G23" s="100"/>
      <c r="H23" s="95"/>
      <c r="I23" s="95"/>
      <c r="J23" s="101"/>
    </row>
    <row r="24" spans="2:15" x14ac:dyDescent="0.3">
      <c r="B24" s="98" t="s">
        <v>211</v>
      </c>
      <c r="C24" s="85">
        <f>$O$17</f>
        <v>0</v>
      </c>
      <c r="E24" s="102"/>
      <c r="G24" s="103"/>
      <c r="H24" s="96"/>
      <c r="I24" s="96"/>
      <c r="J24" s="96"/>
    </row>
    <row r="25" spans="2:15" ht="15" thickBot="1" x14ac:dyDescent="0.35">
      <c r="B25" s="104" t="s">
        <v>212</v>
      </c>
      <c r="C25" s="86">
        <f>$O$18</f>
        <v>0</v>
      </c>
      <c r="E25" s="102"/>
      <c r="G25" s="96"/>
      <c r="H25" s="96"/>
      <c r="I25" s="96"/>
      <c r="J25" s="96"/>
    </row>
    <row r="26" spans="2:15" x14ac:dyDescent="0.3">
      <c r="G26" s="100"/>
      <c r="H26" s="105"/>
      <c r="I26" s="96"/>
      <c r="J26" s="100"/>
    </row>
    <row r="27" spans="2:15" x14ac:dyDescent="0.3">
      <c r="G27" s="103"/>
      <c r="H27" s="96"/>
      <c r="I27" s="96"/>
      <c r="J27" s="103"/>
    </row>
    <row r="28" spans="2:15" x14ac:dyDescent="0.3">
      <c r="D28" s="106"/>
      <c r="E28" s="106"/>
      <c r="G28" s="96"/>
      <c r="H28" s="96"/>
      <c r="I28" s="96"/>
      <c r="J28" s="96"/>
    </row>
    <row r="29" spans="2:15" x14ac:dyDescent="0.3">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7"/>
  <sheetViews>
    <sheetView topLeftCell="O1" workbookViewId="0">
      <selection activeCell="S14" sqref="S14"/>
    </sheetView>
  </sheetViews>
  <sheetFormatPr defaultRowHeight="14.4" x14ac:dyDescent="0.3"/>
  <sheetData>
    <row r="1" spans="1:59" x14ac:dyDescent="0.3">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302</v>
      </c>
      <c r="BF1" t="s">
        <v>303</v>
      </c>
      <c r="BG1" t="s">
        <v>304</v>
      </c>
    </row>
    <row r="2" spans="1:59" x14ac:dyDescent="0.3">
      <c r="A2">
        <v>29197</v>
      </c>
      <c r="B2">
        <v>16311644</v>
      </c>
      <c r="C2">
        <v>2018</v>
      </c>
      <c r="D2" s="67">
        <v>43178</v>
      </c>
      <c r="E2">
        <v>21</v>
      </c>
      <c r="F2" t="s">
        <v>300</v>
      </c>
      <c r="G2" t="s">
        <v>277</v>
      </c>
      <c r="H2" t="s">
        <v>310</v>
      </c>
      <c r="I2" t="s">
        <v>290</v>
      </c>
      <c r="J2">
        <v>29.582414849999999</v>
      </c>
      <c r="K2">
        <v>-95.767352990000006</v>
      </c>
      <c r="L2" t="s">
        <v>279</v>
      </c>
      <c r="M2" t="s">
        <v>299</v>
      </c>
      <c r="N2" t="s">
        <v>311</v>
      </c>
      <c r="O2" t="s">
        <v>282</v>
      </c>
      <c r="P2" t="s">
        <v>283</v>
      </c>
      <c r="Q2" t="s">
        <v>203</v>
      </c>
      <c r="R2" t="s">
        <v>312</v>
      </c>
      <c r="S2">
        <v>0</v>
      </c>
      <c r="T2">
        <v>0</v>
      </c>
      <c r="U2">
        <v>0</v>
      </c>
      <c r="V2">
        <v>0</v>
      </c>
      <c r="W2">
        <v>0</v>
      </c>
      <c r="X2">
        <v>6</v>
      </c>
      <c r="Y2">
        <v>0</v>
      </c>
      <c r="Z2">
        <v>0</v>
      </c>
      <c r="AA2">
        <v>0</v>
      </c>
      <c r="AB2">
        <v>0</v>
      </c>
      <c r="AC2">
        <v>0</v>
      </c>
      <c r="AD2">
        <v>6</v>
      </c>
      <c r="AE2">
        <v>0</v>
      </c>
      <c r="AF2">
        <v>0</v>
      </c>
      <c r="AG2">
        <v>0</v>
      </c>
      <c r="AH2">
        <v>0</v>
      </c>
      <c r="AI2">
        <v>0</v>
      </c>
      <c r="AJ2">
        <v>0</v>
      </c>
      <c r="AK2">
        <v>0</v>
      </c>
      <c r="AL2">
        <v>0</v>
      </c>
      <c r="AM2">
        <v>0</v>
      </c>
      <c r="AN2">
        <v>0</v>
      </c>
      <c r="AO2">
        <v>0</v>
      </c>
      <c r="AP2">
        <v>0</v>
      </c>
      <c r="AQ2">
        <v>0</v>
      </c>
      <c r="AR2">
        <v>0</v>
      </c>
      <c r="AS2">
        <v>0</v>
      </c>
      <c r="AT2">
        <v>0</v>
      </c>
      <c r="AU2" t="s">
        <v>191</v>
      </c>
      <c r="AV2" t="s">
        <v>313</v>
      </c>
      <c r="AW2" t="s">
        <v>314</v>
      </c>
      <c r="AY2">
        <v>77469</v>
      </c>
      <c r="AZ2">
        <v>48157674900</v>
      </c>
      <c r="BA2" t="s">
        <v>315</v>
      </c>
      <c r="BB2" t="s">
        <v>284</v>
      </c>
      <c r="BC2">
        <v>154757</v>
      </c>
      <c r="BD2">
        <v>2623</v>
      </c>
      <c r="BE2" t="s">
        <v>285</v>
      </c>
      <c r="BF2" t="s">
        <v>285</v>
      </c>
      <c r="BG2" t="s">
        <v>285</v>
      </c>
    </row>
    <row r="3" spans="1:59" x14ac:dyDescent="0.3">
      <c r="A3">
        <v>44325</v>
      </c>
      <c r="B3">
        <v>16374487</v>
      </c>
      <c r="C3">
        <v>2018</v>
      </c>
      <c r="D3" s="67">
        <v>43215</v>
      </c>
      <c r="E3">
        <v>15</v>
      </c>
      <c r="F3" t="s">
        <v>276</v>
      </c>
      <c r="G3" t="s">
        <v>277</v>
      </c>
      <c r="H3" t="s">
        <v>310</v>
      </c>
      <c r="I3" t="s">
        <v>290</v>
      </c>
      <c r="J3">
        <v>29.582458970000001</v>
      </c>
      <c r="K3">
        <v>-95.767237559999998</v>
      </c>
      <c r="L3" t="s">
        <v>279</v>
      </c>
      <c r="M3" t="s">
        <v>280</v>
      </c>
      <c r="N3" t="s">
        <v>311</v>
      </c>
      <c r="O3" t="s">
        <v>282</v>
      </c>
      <c r="P3" t="s">
        <v>283</v>
      </c>
      <c r="Q3" t="s">
        <v>202</v>
      </c>
      <c r="R3" t="s">
        <v>296</v>
      </c>
      <c r="S3">
        <v>0</v>
      </c>
      <c r="T3">
        <v>0</v>
      </c>
      <c r="U3">
        <v>0</v>
      </c>
      <c r="V3">
        <v>0</v>
      </c>
      <c r="W3">
        <v>0</v>
      </c>
      <c r="X3">
        <v>2</v>
      </c>
      <c r="Y3">
        <v>0</v>
      </c>
      <c r="Z3">
        <v>0</v>
      </c>
      <c r="AA3">
        <v>0</v>
      </c>
      <c r="AB3">
        <v>0</v>
      </c>
      <c r="AC3">
        <v>0</v>
      </c>
      <c r="AD3">
        <v>2</v>
      </c>
      <c r="AE3">
        <v>0</v>
      </c>
      <c r="AF3">
        <v>0</v>
      </c>
      <c r="AG3">
        <v>0</v>
      </c>
      <c r="AH3">
        <v>0</v>
      </c>
      <c r="AI3">
        <v>0</v>
      </c>
      <c r="AJ3">
        <v>0</v>
      </c>
      <c r="AK3">
        <v>0</v>
      </c>
      <c r="AL3">
        <v>0</v>
      </c>
      <c r="AM3">
        <v>0</v>
      </c>
      <c r="AN3">
        <v>0</v>
      </c>
      <c r="AO3">
        <v>0</v>
      </c>
      <c r="AP3">
        <v>0</v>
      </c>
      <c r="AQ3">
        <v>0</v>
      </c>
      <c r="AR3">
        <v>0</v>
      </c>
      <c r="AS3">
        <v>0</v>
      </c>
      <c r="AT3">
        <v>0</v>
      </c>
      <c r="AU3" t="s">
        <v>191</v>
      </c>
      <c r="AV3" t="s">
        <v>313</v>
      </c>
      <c r="AW3" t="s">
        <v>314</v>
      </c>
      <c r="AY3">
        <v>77469</v>
      </c>
      <c r="AZ3">
        <v>48157674900</v>
      </c>
      <c r="BA3" t="s">
        <v>315</v>
      </c>
      <c r="BB3" t="s">
        <v>284</v>
      </c>
      <c r="BC3">
        <v>154757</v>
      </c>
      <c r="BD3">
        <v>2623</v>
      </c>
      <c r="BE3" t="s">
        <v>285</v>
      </c>
      <c r="BF3" t="s">
        <v>285</v>
      </c>
      <c r="BG3" t="s">
        <v>285</v>
      </c>
    </row>
    <row r="4" spans="1:59" x14ac:dyDescent="0.3">
      <c r="A4">
        <v>70236</v>
      </c>
      <c r="B4">
        <v>16486298</v>
      </c>
      <c r="C4">
        <v>2018</v>
      </c>
      <c r="D4" s="67">
        <v>43272</v>
      </c>
      <c r="E4">
        <v>8</v>
      </c>
      <c r="F4" t="s">
        <v>286</v>
      </c>
      <c r="G4" t="s">
        <v>277</v>
      </c>
      <c r="H4" t="s">
        <v>310</v>
      </c>
      <c r="I4" t="s">
        <v>290</v>
      </c>
      <c r="J4">
        <v>29.582414849999999</v>
      </c>
      <c r="K4">
        <v>-95.767352990000006</v>
      </c>
      <c r="L4" t="s">
        <v>301</v>
      </c>
      <c r="M4" t="s">
        <v>280</v>
      </c>
      <c r="N4" t="s">
        <v>311</v>
      </c>
      <c r="O4" t="s">
        <v>282</v>
      </c>
      <c r="P4" t="s">
        <v>241</v>
      </c>
      <c r="Q4" t="s">
        <v>203</v>
      </c>
      <c r="R4" t="s">
        <v>312</v>
      </c>
      <c r="S4">
        <v>0</v>
      </c>
      <c r="T4">
        <v>0</v>
      </c>
      <c r="U4">
        <v>0</v>
      </c>
      <c r="V4">
        <v>2</v>
      </c>
      <c r="W4">
        <v>2</v>
      </c>
      <c r="X4">
        <v>5</v>
      </c>
      <c r="Y4">
        <v>0</v>
      </c>
      <c r="Z4">
        <v>0</v>
      </c>
      <c r="AA4">
        <v>0</v>
      </c>
      <c r="AB4">
        <v>0</v>
      </c>
      <c r="AC4">
        <v>2</v>
      </c>
      <c r="AD4">
        <v>5</v>
      </c>
      <c r="AE4">
        <v>2</v>
      </c>
      <c r="AF4">
        <v>0</v>
      </c>
      <c r="AG4">
        <v>0</v>
      </c>
      <c r="AH4">
        <v>0</v>
      </c>
      <c r="AI4">
        <v>0</v>
      </c>
      <c r="AJ4">
        <v>0</v>
      </c>
      <c r="AK4">
        <v>0</v>
      </c>
      <c r="AL4">
        <v>0</v>
      </c>
      <c r="AM4">
        <v>0</v>
      </c>
      <c r="AN4">
        <v>0</v>
      </c>
      <c r="AO4">
        <v>0</v>
      </c>
      <c r="AP4">
        <v>0</v>
      </c>
      <c r="AQ4">
        <v>0</v>
      </c>
      <c r="AR4">
        <v>0</v>
      </c>
      <c r="AS4">
        <v>0</v>
      </c>
      <c r="AT4">
        <v>0</v>
      </c>
      <c r="AU4" t="s">
        <v>191</v>
      </c>
      <c r="AV4" t="s">
        <v>313</v>
      </c>
      <c r="AW4" t="s">
        <v>314</v>
      </c>
      <c r="AY4">
        <v>77469</v>
      </c>
      <c r="AZ4">
        <v>48157674900</v>
      </c>
      <c r="BA4" t="s">
        <v>315</v>
      </c>
      <c r="BB4" t="s">
        <v>284</v>
      </c>
      <c r="BC4">
        <v>154757</v>
      </c>
      <c r="BD4">
        <v>2623</v>
      </c>
      <c r="BE4" t="s">
        <v>285</v>
      </c>
      <c r="BF4" t="s">
        <v>285</v>
      </c>
      <c r="BG4" t="s">
        <v>285</v>
      </c>
    </row>
    <row r="5" spans="1:59" x14ac:dyDescent="0.3">
      <c r="A5">
        <v>118065</v>
      </c>
      <c r="B5">
        <v>16699388</v>
      </c>
      <c r="C5">
        <v>2018</v>
      </c>
      <c r="D5" s="67">
        <v>43392</v>
      </c>
      <c r="E5">
        <v>17</v>
      </c>
      <c r="F5" t="s">
        <v>306</v>
      </c>
      <c r="G5" t="s">
        <v>277</v>
      </c>
      <c r="H5" t="s">
        <v>310</v>
      </c>
      <c r="I5" t="s">
        <v>290</v>
      </c>
      <c r="J5">
        <v>29.582414849999999</v>
      </c>
      <c r="K5">
        <v>-95.767352990000006</v>
      </c>
      <c r="L5" t="s">
        <v>298</v>
      </c>
      <c r="M5" t="s">
        <v>280</v>
      </c>
      <c r="N5" t="s">
        <v>311</v>
      </c>
      <c r="O5" t="s">
        <v>282</v>
      </c>
      <c r="P5" t="s">
        <v>283</v>
      </c>
      <c r="Q5" t="s">
        <v>203</v>
      </c>
      <c r="R5" t="s">
        <v>316</v>
      </c>
      <c r="S5">
        <v>0</v>
      </c>
      <c r="T5">
        <v>0</v>
      </c>
      <c r="U5">
        <v>0</v>
      </c>
      <c r="V5">
        <v>0</v>
      </c>
      <c r="W5">
        <v>0</v>
      </c>
      <c r="X5">
        <v>3</v>
      </c>
      <c r="Y5">
        <v>1</v>
      </c>
      <c r="Z5">
        <v>0</v>
      </c>
      <c r="AA5">
        <v>0</v>
      </c>
      <c r="AB5">
        <v>0</v>
      </c>
      <c r="AC5">
        <v>0</v>
      </c>
      <c r="AD5">
        <v>3</v>
      </c>
      <c r="AE5">
        <v>0</v>
      </c>
      <c r="AF5">
        <v>1</v>
      </c>
      <c r="AG5">
        <v>0</v>
      </c>
      <c r="AH5">
        <v>0</v>
      </c>
      <c r="AI5">
        <v>0</v>
      </c>
      <c r="AJ5">
        <v>0</v>
      </c>
      <c r="AK5">
        <v>0</v>
      </c>
      <c r="AL5">
        <v>0</v>
      </c>
      <c r="AM5">
        <v>0</v>
      </c>
      <c r="AN5">
        <v>0</v>
      </c>
      <c r="AO5">
        <v>0</v>
      </c>
      <c r="AP5">
        <v>0</v>
      </c>
      <c r="AQ5">
        <v>0</v>
      </c>
      <c r="AR5">
        <v>0</v>
      </c>
      <c r="AS5">
        <v>0</v>
      </c>
      <c r="AT5">
        <v>0</v>
      </c>
      <c r="AU5" t="s">
        <v>191</v>
      </c>
      <c r="AV5" t="s">
        <v>313</v>
      </c>
      <c r="AW5" t="s">
        <v>314</v>
      </c>
      <c r="AY5">
        <v>77469</v>
      </c>
      <c r="AZ5">
        <v>48157674900</v>
      </c>
      <c r="BA5" t="s">
        <v>315</v>
      </c>
      <c r="BB5" t="s">
        <v>284</v>
      </c>
      <c r="BC5">
        <v>154757</v>
      </c>
      <c r="BD5">
        <v>2623</v>
      </c>
      <c r="BE5" t="s">
        <v>285</v>
      </c>
      <c r="BF5" t="s">
        <v>285</v>
      </c>
      <c r="BG5" t="s">
        <v>285</v>
      </c>
    </row>
    <row r="6" spans="1:59" x14ac:dyDescent="0.3">
      <c r="A6">
        <v>276946</v>
      </c>
      <c r="B6">
        <v>17425638</v>
      </c>
      <c r="C6">
        <v>2019</v>
      </c>
      <c r="D6" s="67">
        <v>43794</v>
      </c>
      <c r="E6">
        <v>7</v>
      </c>
      <c r="F6" t="s">
        <v>300</v>
      </c>
      <c r="G6" t="s">
        <v>277</v>
      </c>
      <c r="H6" t="s">
        <v>310</v>
      </c>
      <c r="I6" t="s">
        <v>278</v>
      </c>
      <c r="J6">
        <v>29.582414849999999</v>
      </c>
      <c r="K6">
        <v>-95.767352990000006</v>
      </c>
      <c r="L6" t="s">
        <v>279</v>
      </c>
      <c r="M6" t="s">
        <v>280</v>
      </c>
      <c r="N6" t="s">
        <v>311</v>
      </c>
      <c r="O6" t="s">
        <v>282</v>
      </c>
      <c r="P6" t="s">
        <v>283</v>
      </c>
      <c r="Q6" t="s">
        <v>201</v>
      </c>
      <c r="R6" t="s">
        <v>317</v>
      </c>
      <c r="S6">
        <v>0</v>
      </c>
      <c r="T6">
        <v>0</v>
      </c>
      <c r="U6">
        <v>0</v>
      </c>
      <c r="V6">
        <v>0</v>
      </c>
      <c r="W6">
        <v>0</v>
      </c>
      <c r="X6">
        <v>3</v>
      </c>
      <c r="Y6">
        <v>0</v>
      </c>
      <c r="Z6">
        <v>0</v>
      </c>
      <c r="AA6">
        <v>0</v>
      </c>
      <c r="AB6">
        <v>0</v>
      </c>
      <c r="AC6">
        <v>0</v>
      </c>
      <c r="AD6">
        <v>3</v>
      </c>
      <c r="AE6">
        <v>0</v>
      </c>
      <c r="AF6">
        <v>0</v>
      </c>
      <c r="AG6">
        <v>0</v>
      </c>
      <c r="AH6">
        <v>0</v>
      </c>
      <c r="AI6">
        <v>0</v>
      </c>
      <c r="AJ6">
        <v>0</v>
      </c>
      <c r="AK6">
        <v>0</v>
      </c>
      <c r="AL6">
        <v>0</v>
      </c>
      <c r="AM6">
        <v>0</v>
      </c>
      <c r="AN6">
        <v>0</v>
      </c>
      <c r="AO6">
        <v>0</v>
      </c>
      <c r="AP6">
        <v>0</v>
      </c>
      <c r="AQ6">
        <v>0</v>
      </c>
      <c r="AR6">
        <v>0</v>
      </c>
      <c r="AS6">
        <v>0</v>
      </c>
      <c r="AT6">
        <v>0</v>
      </c>
      <c r="AU6" t="s">
        <v>191</v>
      </c>
      <c r="AV6" t="s">
        <v>313</v>
      </c>
      <c r="AW6" t="s">
        <v>314</v>
      </c>
      <c r="AY6">
        <v>77469</v>
      </c>
      <c r="AZ6">
        <v>48157674900</v>
      </c>
      <c r="BA6" t="s">
        <v>315</v>
      </c>
      <c r="BB6" t="s">
        <v>284</v>
      </c>
      <c r="BC6">
        <v>154757</v>
      </c>
      <c r="BD6">
        <v>2623</v>
      </c>
      <c r="BE6" t="s">
        <v>285</v>
      </c>
      <c r="BF6" t="s">
        <v>285</v>
      </c>
      <c r="BG6" t="s">
        <v>285</v>
      </c>
    </row>
    <row r="7" spans="1:59" x14ac:dyDescent="0.3">
      <c r="A7">
        <v>305867</v>
      </c>
      <c r="B7">
        <v>17538472</v>
      </c>
      <c r="C7">
        <v>2020</v>
      </c>
      <c r="D7" s="67">
        <v>43858</v>
      </c>
      <c r="E7">
        <v>23</v>
      </c>
      <c r="F7" t="s">
        <v>295</v>
      </c>
      <c r="G7" t="s">
        <v>277</v>
      </c>
      <c r="H7" t="s">
        <v>318</v>
      </c>
      <c r="I7" t="s">
        <v>288</v>
      </c>
      <c r="J7">
        <v>29.582414849999999</v>
      </c>
      <c r="K7">
        <v>-95.767352990000006</v>
      </c>
      <c r="L7" t="s">
        <v>279</v>
      </c>
      <c r="M7" t="s">
        <v>299</v>
      </c>
      <c r="N7" t="s">
        <v>281</v>
      </c>
      <c r="O7" t="s">
        <v>282</v>
      </c>
      <c r="P7" t="s">
        <v>283</v>
      </c>
      <c r="Q7" t="s">
        <v>203</v>
      </c>
      <c r="R7" t="s">
        <v>305</v>
      </c>
      <c r="S7">
        <v>0</v>
      </c>
      <c r="T7">
        <v>0</v>
      </c>
      <c r="U7">
        <v>0</v>
      </c>
      <c r="V7">
        <v>0</v>
      </c>
      <c r="W7">
        <v>0</v>
      </c>
      <c r="X7">
        <v>2</v>
      </c>
      <c r="Y7">
        <v>0</v>
      </c>
      <c r="Z7">
        <v>0</v>
      </c>
      <c r="AA7">
        <v>0</v>
      </c>
      <c r="AB7">
        <v>0</v>
      </c>
      <c r="AC7">
        <v>0</v>
      </c>
      <c r="AD7">
        <v>2</v>
      </c>
      <c r="AE7">
        <v>0</v>
      </c>
      <c r="AF7">
        <v>0</v>
      </c>
      <c r="AG7">
        <v>0</v>
      </c>
      <c r="AH7">
        <v>0</v>
      </c>
      <c r="AI7">
        <v>0</v>
      </c>
      <c r="AJ7">
        <v>0</v>
      </c>
      <c r="AK7">
        <v>0</v>
      </c>
      <c r="AL7">
        <v>0</v>
      </c>
      <c r="AM7">
        <v>0</v>
      </c>
      <c r="AN7">
        <v>0</v>
      </c>
      <c r="AO7">
        <v>0</v>
      </c>
      <c r="AP7">
        <v>0</v>
      </c>
      <c r="AQ7">
        <v>0</v>
      </c>
      <c r="AR7">
        <v>0</v>
      </c>
      <c r="AS7">
        <v>0</v>
      </c>
      <c r="AT7">
        <v>0</v>
      </c>
      <c r="AU7" t="s">
        <v>191</v>
      </c>
      <c r="AV7" t="s">
        <v>313</v>
      </c>
      <c r="AW7" t="s">
        <v>314</v>
      </c>
      <c r="AY7">
        <v>77469</v>
      </c>
      <c r="AZ7">
        <v>48157674900</v>
      </c>
      <c r="BA7" t="s">
        <v>315</v>
      </c>
      <c r="BB7" t="s">
        <v>284</v>
      </c>
      <c r="BC7">
        <v>154757</v>
      </c>
      <c r="BD7">
        <v>2623</v>
      </c>
      <c r="BE7" t="s">
        <v>285</v>
      </c>
      <c r="BF7" t="s">
        <v>285</v>
      </c>
      <c r="BG7" t="s">
        <v>285</v>
      </c>
    </row>
    <row r="8" spans="1:59" x14ac:dyDescent="0.3">
      <c r="A8">
        <v>352033</v>
      </c>
      <c r="B8">
        <v>17732914</v>
      </c>
      <c r="C8">
        <v>2020</v>
      </c>
      <c r="D8" s="67">
        <v>44000</v>
      </c>
      <c r="E8">
        <v>7</v>
      </c>
      <c r="F8" t="s">
        <v>286</v>
      </c>
      <c r="G8" t="s">
        <v>277</v>
      </c>
      <c r="H8" t="s">
        <v>318</v>
      </c>
      <c r="I8" t="s">
        <v>297</v>
      </c>
      <c r="J8">
        <v>29.582414849999999</v>
      </c>
      <c r="K8">
        <v>-95.767352990000006</v>
      </c>
      <c r="L8" t="s">
        <v>279</v>
      </c>
      <c r="M8" t="s">
        <v>280</v>
      </c>
      <c r="N8" t="s">
        <v>311</v>
      </c>
      <c r="O8" t="s">
        <v>282</v>
      </c>
      <c r="P8" t="s">
        <v>241</v>
      </c>
      <c r="Q8" t="s">
        <v>203</v>
      </c>
      <c r="R8" t="s">
        <v>312</v>
      </c>
      <c r="S8">
        <v>0</v>
      </c>
      <c r="T8">
        <v>0</v>
      </c>
      <c r="U8">
        <v>0</v>
      </c>
      <c r="V8">
        <v>2</v>
      </c>
      <c r="W8">
        <v>2</v>
      </c>
      <c r="X8">
        <v>1</v>
      </c>
      <c r="Y8">
        <v>0</v>
      </c>
      <c r="Z8">
        <v>0</v>
      </c>
      <c r="AA8">
        <v>0</v>
      </c>
      <c r="AB8">
        <v>0</v>
      </c>
      <c r="AC8">
        <v>2</v>
      </c>
      <c r="AD8">
        <v>1</v>
      </c>
      <c r="AE8">
        <v>2</v>
      </c>
      <c r="AF8">
        <v>0</v>
      </c>
      <c r="AG8">
        <v>0</v>
      </c>
      <c r="AH8">
        <v>0</v>
      </c>
      <c r="AI8">
        <v>0</v>
      </c>
      <c r="AJ8">
        <v>0</v>
      </c>
      <c r="AK8">
        <v>0</v>
      </c>
      <c r="AL8">
        <v>0</v>
      </c>
      <c r="AM8">
        <v>0</v>
      </c>
      <c r="AN8">
        <v>0</v>
      </c>
      <c r="AO8">
        <v>0</v>
      </c>
      <c r="AP8">
        <v>0</v>
      </c>
      <c r="AQ8">
        <v>0</v>
      </c>
      <c r="AR8">
        <v>0</v>
      </c>
      <c r="AS8">
        <v>0</v>
      </c>
      <c r="AT8">
        <v>0</v>
      </c>
      <c r="AU8" t="s">
        <v>191</v>
      </c>
      <c r="AV8" t="s">
        <v>313</v>
      </c>
      <c r="AW8" t="s">
        <v>314</v>
      </c>
      <c r="AY8">
        <v>77469</v>
      </c>
      <c r="AZ8">
        <v>48157674900</v>
      </c>
      <c r="BA8" t="s">
        <v>315</v>
      </c>
      <c r="BB8" t="s">
        <v>284</v>
      </c>
      <c r="BC8">
        <v>154757</v>
      </c>
      <c r="BD8">
        <v>2623</v>
      </c>
      <c r="BE8" t="s">
        <v>285</v>
      </c>
      <c r="BF8" t="s">
        <v>285</v>
      </c>
      <c r="BG8" t="s">
        <v>285</v>
      </c>
    </row>
    <row r="9" spans="1:59" x14ac:dyDescent="0.3">
      <c r="A9">
        <v>352034</v>
      </c>
      <c r="B9">
        <v>17732916</v>
      </c>
      <c r="C9">
        <v>2020</v>
      </c>
      <c r="D9" s="67">
        <v>43999</v>
      </c>
      <c r="E9">
        <v>19</v>
      </c>
      <c r="F9" t="s">
        <v>276</v>
      </c>
      <c r="G9" t="s">
        <v>277</v>
      </c>
      <c r="H9" t="s">
        <v>310</v>
      </c>
      <c r="I9" t="s">
        <v>290</v>
      </c>
      <c r="J9">
        <v>29.582414849999999</v>
      </c>
      <c r="K9">
        <v>-95.767352990000006</v>
      </c>
      <c r="L9" t="s">
        <v>279</v>
      </c>
      <c r="M9" t="s">
        <v>280</v>
      </c>
      <c r="N9" t="s">
        <v>311</v>
      </c>
      <c r="O9" t="s">
        <v>282</v>
      </c>
      <c r="P9" t="s">
        <v>283</v>
      </c>
      <c r="Q9" t="s">
        <v>201</v>
      </c>
      <c r="R9" t="s">
        <v>289</v>
      </c>
      <c r="S9">
        <v>0</v>
      </c>
      <c r="T9">
        <v>0</v>
      </c>
      <c r="U9">
        <v>0</v>
      </c>
      <c r="V9">
        <v>0</v>
      </c>
      <c r="W9">
        <v>0</v>
      </c>
      <c r="X9">
        <v>2</v>
      </c>
      <c r="Y9">
        <v>0</v>
      </c>
      <c r="Z9">
        <v>0</v>
      </c>
      <c r="AA9">
        <v>0</v>
      </c>
      <c r="AB9">
        <v>0</v>
      </c>
      <c r="AC9">
        <v>0</v>
      </c>
      <c r="AD9">
        <v>2</v>
      </c>
      <c r="AE9">
        <v>0</v>
      </c>
      <c r="AF9">
        <v>0</v>
      </c>
      <c r="AG9">
        <v>0</v>
      </c>
      <c r="AH9">
        <v>0</v>
      </c>
      <c r="AI9">
        <v>0</v>
      </c>
      <c r="AJ9">
        <v>0</v>
      </c>
      <c r="AK9">
        <v>0</v>
      </c>
      <c r="AL9">
        <v>0</v>
      </c>
      <c r="AM9">
        <v>0</v>
      </c>
      <c r="AN9">
        <v>0</v>
      </c>
      <c r="AO9">
        <v>0</v>
      </c>
      <c r="AP9">
        <v>0</v>
      </c>
      <c r="AQ9">
        <v>0</v>
      </c>
      <c r="AR9">
        <v>0</v>
      </c>
      <c r="AS9">
        <v>0</v>
      </c>
      <c r="AT9">
        <v>0</v>
      </c>
      <c r="AU9" t="s">
        <v>191</v>
      </c>
      <c r="AV9" t="s">
        <v>313</v>
      </c>
      <c r="AW9" t="s">
        <v>314</v>
      </c>
      <c r="AY9">
        <v>77469</v>
      </c>
      <c r="AZ9">
        <v>48157674900</v>
      </c>
      <c r="BA9" t="s">
        <v>315</v>
      </c>
      <c r="BB9" t="s">
        <v>284</v>
      </c>
      <c r="BC9">
        <v>154757</v>
      </c>
      <c r="BD9">
        <v>2623</v>
      </c>
      <c r="BE9" t="s">
        <v>285</v>
      </c>
      <c r="BF9" t="s">
        <v>285</v>
      </c>
      <c r="BG9" t="s">
        <v>285</v>
      </c>
    </row>
    <row r="10" spans="1:59" x14ac:dyDescent="0.3">
      <c r="A10">
        <v>444227</v>
      </c>
      <c r="B10">
        <v>18112081</v>
      </c>
      <c r="C10">
        <v>2021</v>
      </c>
      <c r="D10" s="67">
        <v>44239</v>
      </c>
      <c r="E10">
        <v>14</v>
      </c>
      <c r="F10" t="s">
        <v>306</v>
      </c>
      <c r="G10" t="s">
        <v>277</v>
      </c>
      <c r="H10" t="s">
        <v>310</v>
      </c>
      <c r="I10" t="s">
        <v>297</v>
      </c>
      <c r="J10">
        <v>29.582414849999999</v>
      </c>
      <c r="K10">
        <v>-95.767352990000006</v>
      </c>
      <c r="L10" t="s">
        <v>298</v>
      </c>
      <c r="M10" t="s">
        <v>280</v>
      </c>
      <c r="N10" t="s">
        <v>311</v>
      </c>
      <c r="O10" t="s">
        <v>282</v>
      </c>
      <c r="P10" t="s">
        <v>307</v>
      </c>
      <c r="Q10" t="s">
        <v>203</v>
      </c>
      <c r="R10" t="s">
        <v>312</v>
      </c>
      <c r="S10">
        <v>0</v>
      </c>
      <c r="T10">
        <v>0</v>
      </c>
      <c r="U10">
        <v>1</v>
      </c>
      <c r="V10">
        <v>0</v>
      </c>
      <c r="W10">
        <v>1</v>
      </c>
      <c r="X10">
        <v>5</v>
      </c>
      <c r="Y10">
        <v>0</v>
      </c>
      <c r="Z10">
        <v>0</v>
      </c>
      <c r="AA10">
        <v>0</v>
      </c>
      <c r="AB10">
        <v>1</v>
      </c>
      <c r="AC10">
        <v>0</v>
      </c>
      <c r="AD10">
        <v>5</v>
      </c>
      <c r="AE10">
        <v>1</v>
      </c>
      <c r="AF10">
        <v>0</v>
      </c>
      <c r="AG10">
        <v>0</v>
      </c>
      <c r="AH10">
        <v>0</v>
      </c>
      <c r="AI10">
        <v>0</v>
      </c>
      <c r="AJ10">
        <v>0</v>
      </c>
      <c r="AK10">
        <v>0</v>
      </c>
      <c r="AL10">
        <v>0</v>
      </c>
      <c r="AM10">
        <v>0</v>
      </c>
      <c r="AN10">
        <v>0</v>
      </c>
      <c r="AO10">
        <v>0</v>
      </c>
      <c r="AP10">
        <v>0</v>
      </c>
      <c r="AQ10">
        <v>0</v>
      </c>
      <c r="AR10">
        <v>0</v>
      </c>
      <c r="AS10">
        <v>0</v>
      </c>
      <c r="AT10">
        <v>0</v>
      </c>
      <c r="AU10" t="s">
        <v>191</v>
      </c>
      <c r="AV10" t="s">
        <v>313</v>
      </c>
      <c r="AW10" t="s">
        <v>314</v>
      </c>
      <c r="AY10">
        <v>77469</v>
      </c>
      <c r="AZ10">
        <v>48157674900</v>
      </c>
      <c r="BA10" t="s">
        <v>315</v>
      </c>
      <c r="BB10" t="s">
        <v>284</v>
      </c>
      <c r="BC10">
        <v>154757</v>
      </c>
      <c r="BD10">
        <v>2623</v>
      </c>
      <c r="BE10" t="s">
        <v>285</v>
      </c>
      <c r="BF10" t="s">
        <v>285</v>
      </c>
      <c r="BG10" t="s">
        <v>285</v>
      </c>
    </row>
    <row r="11" spans="1:59" x14ac:dyDescent="0.3">
      <c r="A11">
        <v>551513</v>
      </c>
      <c r="B11">
        <v>18541087</v>
      </c>
      <c r="C11">
        <v>2021</v>
      </c>
      <c r="D11" s="67">
        <v>44473</v>
      </c>
      <c r="E11">
        <v>17</v>
      </c>
      <c r="F11" t="s">
        <v>300</v>
      </c>
      <c r="G11" t="s">
        <v>277</v>
      </c>
      <c r="H11" t="s">
        <v>318</v>
      </c>
      <c r="I11" t="s">
        <v>297</v>
      </c>
      <c r="J11">
        <v>29.582414849999999</v>
      </c>
      <c r="K11">
        <v>-95.767352990000006</v>
      </c>
      <c r="L11" t="s">
        <v>279</v>
      </c>
      <c r="M11" t="s">
        <v>280</v>
      </c>
      <c r="N11" t="s">
        <v>311</v>
      </c>
      <c r="O11" t="s">
        <v>282</v>
      </c>
      <c r="P11" t="s">
        <v>241</v>
      </c>
      <c r="Q11" t="s">
        <v>203</v>
      </c>
      <c r="R11" t="s">
        <v>312</v>
      </c>
      <c r="S11">
        <v>0</v>
      </c>
      <c r="T11">
        <v>0</v>
      </c>
      <c r="U11">
        <v>0</v>
      </c>
      <c r="V11">
        <v>2</v>
      </c>
      <c r="W11">
        <v>2</v>
      </c>
      <c r="X11">
        <v>1</v>
      </c>
      <c r="Y11">
        <v>0</v>
      </c>
      <c r="Z11">
        <v>0</v>
      </c>
      <c r="AA11">
        <v>0</v>
      </c>
      <c r="AB11">
        <v>0</v>
      </c>
      <c r="AC11">
        <v>2</v>
      </c>
      <c r="AD11">
        <v>1</v>
      </c>
      <c r="AE11">
        <v>2</v>
      </c>
      <c r="AF11">
        <v>0</v>
      </c>
      <c r="AG11">
        <v>0</v>
      </c>
      <c r="AH11">
        <v>0</v>
      </c>
      <c r="AI11">
        <v>0</v>
      </c>
      <c r="AJ11">
        <v>0</v>
      </c>
      <c r="AK11">
        <v>0</v>
      </c>
      <c r="AL11">
        <v>0</v>
      </c>
      <c r="AM11">
        <v>0</v>
      </c>
      <c r="AN11">
        <v>0</v>
      </c>
      <c r="AO11">
        <v>0</v>
      </c>
      <c r="AP11">
        <v>0</v>
      </c>
      <c r="AQ11">
        <v>0</v>
      </c>
      <c r="AR11">
        <v>0</v>
      </c>
      <c r="AS11">
        <v>0</v>
      </c>
      <c r="AT11">
        <v>0</v>
      </c>
      <c r="AU11" t="s">
        <v>191</v>
      </c>
      <c r="AV11" t="s">
        <v>313</v>
      </c>
      <c r="AW11" t="s">
        <v>314</v>
      </c>
      <c r="AY11">
        <v>77469</v>
      </c>
      <c r="AZ11">
        <v>48157674900</v>
      </c>
      <c r="BA11" t="s">
        <v>315</v>
      </c>
      <c r="BB11" t="s">
        <v>284</v>
      </c>
      <c r="BC11">
        <v>154757</v>
      </c>
      <c r="BD11">
        <v>2623</v>
      </c>
      <c r="BE11" t="s">
        <v>285</v>
      </c>
      <c r="BF11" t="s">
        <v>285</v>
      </c>
      <c r="BG11" t="s">
        <v>285</v>
      </c>
    </row>
    <row r="12" spans="1:59" x14ac:dyDescent="0.3">
      <c r="A12">
        <v>613720</v>
      </c>
      <c r="B12">
        <v>18787170</v>
      </c>
      <c r="C12">
        <v>2022</v>
      </c>
      <c r="D12" s="67">
        <v>44625</v>
      </c>
      <c r="E12">
        <v>12</v>
      </c>
      <c r="F12" t="s">
        <v>293</v>
      </c>
      <c r="G12" t="s">
        <v>277</v>
      </c>
      <c r="H12" t="s">
        <v>319</v>
      </c>
      <c r="I12" t="s">
        <v>288</v>
      </c>
      <c r="J12">
        <v>29.580812099999999</v>
      </c>
      <c r="K12">
        <v>-95.767481570000001</v>
      </c>
      <c r="L12" t="s">
        <v>298</v>
      </c>
      <c r="M12" t="s">
        <v>280</v>
      </c>
      <c r="N12" t="s">
        <v>291</v>
      </c>
      <c r="O12" t="s">
        <v>282</v>
      </c>
      <c r="P12" t="s">
        <v>283</v>
      </c>
      <c r="Q12" t="s">
        <v>202</v>
      </c>
      <c r="R12" t="s">
        <v>292</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191</v>
      </c>
      <c r="AV12" t="s">
        <v>313</v>
      </c>
      <c r="AW12" t="s">
        <v>314</v>
      </c>
      <c r="AY12">
        <v>77469</v>
      </c>
      <c r="AZ12">
        <v>48157674900</v>
      </c>
      <c r="BA12" t="s">
        <v>315</v>
      </c>
      <c r="BB12" t="s">
        <v>284</v>
      </c>
      <c r="BC12">
        <v>154757</v>
      </c>
      <c r="BD12">
        <v>2623</v>
      </c>
      <c r="BE12" t="s">
        <v>285</v>
      </c>
      <c r="BF12" t="s">
        <v>285</v>
      </c>
      <c r="BG12" t="s">
        <v>285</v>
      </c>
    </row>
    <row r="13" spans="1:59" x14ac:dyDescent="0.3">
      <c r="A13">
        <v>615148</v>
      </c>
      <c r="B13">
        <v>18792710</v>
      </c>
      <c r="C13">
        <v>2022</v>
      </c>
      <c r="D13" s="67">
        <v>44631</v>
      </c>
      <c r="E13">
        <v>7</v>
      </c>
      <c r="F13" t="s">
        <v>306</v>
      </c>
      <c r="G13" t="s">
        <v>277</v>
      </c>
      <c r="H13" t="s">
        <v>318</v>
      </c>
      <c r="I13" t="s">
        <v>297</v>
      </c>
      <c r="J13">
        <v>29.582414849999999</v>
      </c>
      <c r="K13">
        <v>-95.767352990000006</v>
      </c>
      <c r="L13" t="s">
        <v>298</v>
      </c>
      <c r="M13" t="s">
        <v>280</v>
      </c>
      <c r="N13" t="s">
        <v>311</v>
      </c>
      <c r="O13" t="s">
        <v>282</v>
      </c>
      <c r="P13" t="s">
        <v>283</v>
      </c>
      <c r="Q13" t="s">
        <v>203</v>
      </c>
      <c r="R13" t="s">
        <v>312</v>
      </c>
      <c r="S13">
        <v>0</v>
      </c>
      <c r="T13">
        <v>0</v>
      </c>
      <c r="U13">
        <v>0</v>
      </c>
      <c r="V13">
        <v>0</v>
      </c>
      <c r="W13">
        <v>0</v>
      </c>
      <c r="X13">
        <v>5</v>
      </c>
      <c r="Y13">
        <v>0</v>
      </c>
      <c r="Z13">
        <v>0</v>
      </c>
      <c r="AA13">
        <v>0</v>
      </c>
      <c r="AB13">
        <v>0</v>
      </c>
      <c r="AC13">
        <v>0</v>
      </c>
      <c r="AD13">
        <v>5</v>
      </c>
      <c r="AE13">
        <v>0</v>
      </c>
      <c r="AF13">
        <v>0</v>
      </c>
      <c r="AG13">
        <v>0</v>
      </c>
      <c r="AH13">
        <v>0</v>
      </c>
      <c r="AI13">
        <v>0</v>
      </c>
      <c r="AJ13">
        <v>0</v>
      </c>
      <c r="AK13">
        <v>0</v>
      </c>
      <c r="AL13">
        <v>0</v>
      </c>
      <c r="AM13">
        <v>0</v>
      </c>
      <c r="AN13">
        <v>0</v>
      </c>
      <c r="AO13">
        <v>0</v>
      </c>
      <c r="AP13">
        <v>0</v>
      </c>
      <c r="AQ13">
        <v>0</v>
      </c>
      <c r="AR13">
        <v>0</v>
      </c>
      <c r="AS13">
        <v>0</v>
      </c>
      <c r="AT13">
        <v>0</v>
      </c>
      <c r="AU13" t="s">
        <v>191</v>
      </c>
      <c r="AV13" t="s">
        <v>313</v>
      </c>
      <c r="AW13" t="s">
        <v>314</v>
      </c>
      <c r="AY13">
        <v>77469</v>
      </c>
      <c r="AZ13">
        <v>48157674900</v>
      </c>
      <c r="BA13" t="s">
        <v>315</v>
      </c>
      <c r="BB13" t="s">
        <v>284</v>
      </c>
      <c r="BC13">
        <v>154757</v>
      </c>
      <c r="BD13">
        <v>2623</v>
      </c>
      <c r="BE13" t="s">
        <v>285</v>
      </c>
      <c r="BF13" t="s">
        <v>285</v>
      </c>
      <c r="BG13" t="s">
        <v>285</v>
      </c>
    </row>
    <row r="14" spans="1:59" x14ac:dyDescent="0.3">
      <c r="A14">
        <v>661085</v>
      </c>
      <c r="B14">
        <v>18975749</v>
      </c>
      <c r="C14">
        <v>2022</v>
      </c>
      <c r="D14" s="67">
        <v>44733</v>
      </c>
      <c r="E14">
        <v>9</v>
      </c>
      <c r="F14" t="s">
        <v>295</v>
      </c>
      <c r="G14" t="s">
        <v>277</v>
      </c>
      <c r="H14" t="s">
        <v>318</v>
      </c>
      <c r="I14" t="s">
        <v>297</v>
      </c>
      <c r="J14">
        <v>29.582414849999999</v>
      </c>
      <c r="K14">
        <v>-95.767352990000006</v>
      </c>
      <c r="L14" t="s">
        <v>279</v>
      </c>
      <c r="M14" t="s">
        <v>280</v>
      </c>
      <c r="N14" t="s">
        <v>311</v>
      </c>
      <c r="O14" t="s">
        <v>282</v>
      </c>
      <c r="P14" t="s">
        <v>241</v>
      </c>
      <c r="Q14" t="s">
        <v>203</v>
      </c>
      <c r="R14" t="s">
        <v>312</v>
      </c>
      <c r="S14">
        <v>0</v>
      </c>
      <c r="T14">
        <v>0</v>
      </c>
      <c r="U14">
        <v>0</v>
      </c>
      <c r="V14">
        <v>1</v>
      </c>
      <c r="W14">
        <v>1</v>
      </c>
      <c r="X14">
        <v>1</v>
      </c>
      <c r="Y14">
        <v>0</v>
      </c>
      <c r="Z14">
        <v>0</v>
      </c>
      <c r="AA14">
        <v>0</v>
      </c>
      <c r="AB14">
        <v>0</v>
      </c>
      <c r="AC14">
        <v>1</v>
      </c>
      <c r="AD14">
        <v>1</v>
      </c>
      <c r="AE14">
        <v>1</v>
      </c>
      <c r="AF14">
        <v>0</v>
      </c>
      <c r="AG14">
        <v>0</v>
      </c>
      <c r="AH14">
        <v>0</v>
      </c>
      <c r="AI14">
        <v>0</v>
      </c>
      <c r="AJ14">
        <v>0</v>
      </c>
      <c r="AK14">
        <v>0</v>
      </c>
      <c r="AL14">
        <v>0</v>
      </c>
      <c r="AM14">
        <v>0</v>
      </c>
      <c r="AN14">
        <v>0</v>
      </c>
      <c r="AO14">
        <v>0</v>
      </c>
      <c r="AP14">
        <v>0</v>
      </c>
      <c r="AQ14">
        <v>0</v>
      </c>
      <c r="AR14">
        <v>0</v>
      </c>
      <c r="AS14">
        <v>0</v>
      </c>
      <c r="AT14">
        <v>0</v>
      </c>
      <c r="AU14" t="s">
        <v>191</v>
      </c>
      <c r="AV14" t="s">
        <v>313</v>
      </c>
      <c r="AW14" t="s">
        <v>314</v>
      </c>
      <c r="AY14">
        <v>77469</v>
      </c>
      <c r="AZ14">
        <v>48157674900</v>
      </c>
      <c r="BA14" t="s">
        <v>315</v>
      </c>
      <c r="BB14" t="s">
        <v>284</v>
      </c>
      <c r="BC14">
        <v>154757</v>
      </c>
      <c r="BD14">
        <v>2623</v>
      </c>
      <c r="BE14" t="s">
        <v>285</v>
      </c>
      <c r="BF14" t="s">
        <v>285</v>
      </c>
      <c r="BG14" t="s">
        <v>285</v>
      </c>
    </row>
    <row r="15" spans="1:59" x14ac:dyDescent="0.3">
      <c r="A15">
        <v>730646</v>
      </c>
      <c r="B15">
        <v>19254918</v>
      </c>
      <c r="C15">
        <v>2022</v>
      </c>
      <c r="D15" s="67">
        <v>44892</v>
      </c>
      <c r="E15">
        <v>14</v>
      </c>
      <c r="F15" t="s">
        <v>287</v>
      </c>
      <c r="G15" t="s">
        <v>277</v>
      </c>
      <c r="H15" t="s">
        <v>318</v>
      </c>
      <c r="I15" t="s">
        <v>290</v>
      </c>
      <c r="J15">
        <v>29.582414849999999</v>
      </c>
      <c r="K15">
        <v>-95.767352990000006</v>
      </c>
      <c r="L15" t="s">
        <v>279</v>
      </c>
      <c r="M15" t="s">
        <v>280</v>
      </c>
      <c r="N15" t="s">
        <v>311</v>
      </c>
      <c r="O15" t="s">
        <v>282</v>
      </c>
      <c r="P15" t="s">
        <v>307</v>
      </c>
      <c r="Q15" t="s">
        <v>203</v>
      </c>
      <c r="R15" t="s">
        <v>294</v>
      </c>
      <c r="S15">
        <v>0</v>
      </c>
      <c r="T15">
        <v>0</v>
      </c>
      <c r="U15">
        <v>1</v>
      </c>
      <c r="V15">
        <v>0</v>
      </c>
      <c r="W15">
        <v>1</v>
      </c>
      <c r="X15">
        <v>1</v>
      </c>
      <c r="Y15">
        <v>0</v>
      </c>
      <c r="Z15">
        <v>0</v>
      </c>
      <c r="AA15">
        <v>0</v>
      </c>
      <c r="AB15">
        <v>1</v>
      </c>
      <c r="AC15">
        <v>0</v>
      </c>
      <c r="AD15">
        <v>1</v>
      </c>
      <c r="AE15">
        <v>1</v>
      </c>
      <c r="AF15">
        <v>0</v>
      </c>
      <c r="AG15">
        <v>0</v>
      </c>
      <c r="AH15">
        <v>0</v>
      </c>
      <c r="AI15">
        <v>0</v>
      </c>
      <c r="AJ15">
        <v>0</v>
      </c>
      <c r="AK15">
        <v>0</v>
      </c>
      <c r="AL15">
        <v>0</v>
      </c>
      <c r="AM15">
        <v>0</v>
      </c>
      <c r="AN15">
        <v>0</v>
      </c>
      <c r="AO15">
        <v>0</v>
      </c>
      <c r="AP15">
        <v>0</v>
      </c>
      <c r="AQ15">
        <v>0</v>
      </c>
      <c r="AR15">
        <v>0</v>
      </c>
      <c r="AS15">
        <v>0</v>
      </c>
      <c r="AT15">
        <v>0</v>
      </c>
      <c r="AU15" t="s">
        <v>191</v>
      </c>
      <c r="AV15" t="s">
        <v>313</v>
      </c>
      <c r="AW15" t="s">
        <v>314</v>
      </c>
      <c r="AY15">
        <v>77469</v>
      </c>
      <c r="AZ15">
        <v>48157674900</v>
      </c>
      <c r="BA15" t="s">
        <v>315</v>
      </c>
      <c r="BB15" t="s">
        <v>284</v>
      </c>
      <c r="BC15">
        <v>154757</v>
      </c>
      <c r="BD15">
        <v>2623</v>
      </c>
      <c r="BE15" t="s">
        <v>285</v>
      </c>
      <c r="BF15" t="s">
        <v>285</v>
      </c>
      <c r="BG15" t="s">
        <v>285</v>
      </c>
    </row>
    <row r="16" spans="1:59" x14ac:dyDescent="0.3">
      <c r="A16">
        <v>731871</v>
      </c>
      <c r="B16">
        <v>19260560</v>
      </c>
      <c r="C16">
        <v>2022</v>
      </c>
      <c r="D16" s="67">
        <v>44897</v>
      </c>
      <c r="E16">
        <v>7</v>
      </c>
      <c r="F16" t="s">
        <v>306</v>
      </c>
      <c r="G16" t="s">
        <v>277</v>
      </c>
      <c r="H16" t="s">
        <v>318</v>
      </c>
      <c r="I16" t="s">
        <v>297</v>
      </c>
      <c r="J16">
        <v>29.582414849999999</v>
      </c>
      <c r="K16">
        <v>-95.767352990000006</v>
      </c>
      <c r="L16" t="s">
        <v>298</v>
      </c>
      <c r="M16" t="s">
        <v>280</v>
      </c>
      <c r="N16" t="s">
        <v>311</v>
      </c>
      <c r="O16" t="s">
        <v>282</v>
      </c>
      <c r="P16" t="s">
        <v>283</v>
      </c>
      <c r="Q16" t="s">
        <v>203</v>
      </c>
      <c r="R16" t="s">
        <v>312</v>
      </c>
      <c r="S16">
        <v>0</v>
      </c>
      <c r="T16">
        <v>0</v>
      </c>
      <c r="U16">
        <v>0</v>
      </c>
      <c r="V16">
        <v>0</v>
      </c>
      <c r="W16">
        <v>0</v>
      </c>
      <c r="X16">
        <v>3</v>
      </c>
      <c r="Y16">
        <v>0</v>
      </c>
      <c r="Z16">
        <v>0</v>
      </c>
      <c r="AA16">
        <v>0</v>
      </c>
      <c r="AB16">
        <v>0</v>
      </c>
      <c r="AC16">
        <v>0</v>
      </c>
      <c r="AD16">
        <v>3</v>
      </c>
      <c r="AE16">
        <v>0</v>
      </c>
      <c r="AF16">
        <v>0</v>
      </c>
      <c r="AG16">
        <v>0</v>
      </c>
      <c r="AH16">
        <v>0</v>
      </c>
      <c r="AI16">
        <v>0</v>
      </c>
      <c r="AJ16">
        <v>0</v>
      </c>
      <c r="AK16">
        <v>0</v>
      </c>
      <c r="AL16">
        <v>0</v>
      </c>
      <c r="AM16">
        <v>0</v>
      </c>
      <c r="AN16">
        <v>0</v>
      </c>
      <c r="AO16">
        <v>0</v>
      </c>
      <c r="AP16">
        <v>0</v>
      </c>
      <c r="AQ16">
        <v>0</v>
      </c>
      <c r="AR16">
        <v>0</v>
      </c>
      <c r="AS16">
        <v>0</v>
      </c>
      <c r="AT16">
        <v>0</v>
      </c>
      <c r="AU16" t="s">
        <v>191</v>
      </c>
      <c r="AV16" t="s">
        <v>313</v>
      </c>
      <c r="AW16" t="s">
        <v>314</v>
      </c>
      <c r="AY16">
        <v>77469</v>
      </c>
      <c r="AZ16">
        <v>48157674900</v>
      </c>
      <c r="BA16" t="s">
        <v>315</v>
      </c>
      <c r="BB16" t="s">
        <v>284</v>
      </c>
      <c r="BC16">
        <v>154757</v>
      </c>
      <c r="BD16">
        <v>2623</v>
      </c>
      <c r="BE16" t="s">
        <v>285</v>
      </c>
      <c r="BF16" t="s">
        <v>285</v>
      </c>
      <c r="BG16" t="s">
        <v>285</v>
      </c>
    </row>
    <row r="17" spans="1:59" x14ac:dyDescent="0.3">
      <c r="A17">
        <v>733333</v>
      </c>
      <c r="B17">
        <v>19266012</v>
      </c>
      <c r="C17">
        <v>2022</v>
      </c>
      <c r="D17" s="67">
        <v>44900</v>
      </c>
      <c r="E17">
        <v>7</v>
      </c>
      <c r="F17" t="s">
        <v>300</v>
      </c>
      <c r="G17" t="s">
        <v>277</v>
      </c>
      <c r="H17" t="s">
        <v>310</v>
      </c>
      <c r="I17" t="s">
        <v>278</v>
      </c>
      <c r="J17">
        <v>29.582414849999999</v>
      </c>
      <c r="K17">
        <v>-95.767352990000006</v>
      </c>
      <c r="L17" t="s">
        <v>279</v>
      </c>
      <c r="M17" t="s">
        <v>280</v>
      </c>
      <c r="N17" t="s">
        <v>311</v>
      </c>
      <c r="O17" t="s">
        <v>282</v>
      </c>
      <c r="P17" t="s">
        <v>241</v>
      </c>
      <c r="Q17" t="s">
        <v>201</v>
      </c>
      <c r="R17" t="s">
        <v>292</v>
      </c>
      <c r="S17">
        <v>0</v>
      </c>
      <c r="T17">
        <v>0</v>
      </c>
      <c r="U17">
        <v>0</v>
      </c>
      <c r="V17">
        <v>1</v>
      </c>
      <c r="W17">
        <v>1</v>
      </c>
      <c r="X17">
        <v>3</v>
      </c>
      <c r="Y17">
        <v>0</v>
      </c>
      <c r="Z17">
        <v>0</v>
      </c>
      <c r="AA17">
        <v>0</v>
      </c>
      <c r="AB17">
        <v>0</v>
      </c>
      <c r="AC17">
        <v>1</v>
      </c>
      <c r="AD17">
        <v>3</v>
      </c>
      <c r="AE17">
        <v>1</v>
      </c>
      <c r="AF17">
        <v>0</v>
      </c>
      <c r="AG17">
        <v>0</v>
      </c>
      <c r="AH17">
        <v>0</v>
      </c>
      <c r="AI17">
        <v>0</v>
      </c>
      <c r="AJ17">
        <v>0</v>
      </c>
      <c r="AK17">
        <v>0</v>
      </c>
      <c r="AL17">
        <v>0</v>
      </c>
      <c r="AM17">
        <v>0</v>
      </c>
      <c r="AN17">
        <v>0</v>
      </c>
      <c r="AO17">
        <v>0</v>
      </c>
      <c r="AP17">
        <v>0</v>
      </c>
      <c r="AQ17">
        <v>0</v>
      </c>
      <c r="AR17">
        <v>0</v>
      </c>
      <c r="AS17">
        <v>0</v>
      </c>
      <c r="AT17">
        <v>0</v>
      </c>
      <c r="AU17" t="s">
        <v>191</v>
      </c>
      <c r="AV17" t="s">
        <v>313</v>
      </c>
      <c r="AW17" t="s">
        <v>314</v>
      </c>
      <c r="AY17">
        <v>77469</v>
      </c>
      <c r="AZ17">
        <v>48157674900</v>
      </c>
      <c r="BA17" t="s">
        <v>315</v>
      </c>
      <c r="BB17" t="s">
        <v>284</v>
      </c>
      <c r="BC17">
        <v>154757</v>
      </c>
      <c r="BD17">
        <v>2623</v>
      </c>
      <c r="BE17" t="s">
        <v>285</v>
      </c>
      <c r="BF17" t="s">
        <v>285</v>
      </c>
      <c r="BG17"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4.4" x14ac:dyDescent="0.3"/>
  <sheetData>
    <row r="1" s="81" customFormat="1"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4.4" x14ac:dyDescent="0.3"/>
  <cols>
    <col min="2" max="2" width="51" customWidth="1"/>
    <col min="3" max="3" width="12.33203125" customWidth="1"/>
    <col min="4" max="4" width="21.5546875" bestFit="1" customWidth="1"/>
    <col min="5" max="5" width="10.88671875" bestFit="1" customWidth="1"/>
    <col min="6" max="6" width="44.5546875" style="55" customWidth="1"/>
    <col min="7" max="7" width="48.6640625" style="50" customWidth="1"/>
  </cols>
  <sheetData>
    <row r="1" spans="2:7" x14ac:dyDescent="0.3">
      <c r="B1" t="s">
        <v>161</v>
      </c>
    </row>
    <row r="3" spans="2:7" x14ac:dyDescent="0.3">
      <c r="B3" s="34" t="s">
        <v>57</v>
      </c>
      <c r="C3" s="34" t="s">
        <v>56</v>
      </c>
      <c r="D3" s="34" t="s">
        <v>58</v>
      </c>
      <c r="E3" s="34" t="s">
        <v>115</v>
      </c>
      <c r="F3" s="56" t="s">
        <v>120</v>
      </c>
      <c r="G3" s="51" t="s">
        <v>162</v>
      </c>
    </row>
    <row r="4" spans="2:7" ht="28.8" x14ac:dyDescent="0.3">
      <c r="B4" s="35" t="s">
        <v>100</v>
      </c>
      <c r="C4" s="37">
        <v>101</v>
      </c>
      <c r="D4" s="38">
        <v>0.2</v>
      </c>
      <c r="E4" s="37">
        <v>6</v>
      </c>
      <c r="F4" s="52" t="s">
        <v>183</v>
      </c>
      <c r="G4" s="39" t="s">
        <v>121</v>
      </c>
    </row>
    <row r="5" spans="2:7" x14ac:dyDescent="0.3">
      <c r="B5" s="35" t="s">
        <v>90</v>
      </c>
      <c r="C5" s="37">
        <v>105</v>
      </c>
      <c r="D5" s="40">
        <v>0.14000000000000001</v>
      </c>
      <c r="E5" s="37">
        <v>10</v>
      </c>
      <c r="F5" s="57" t="s">
        <v>122</v>
      </c>
      <c r="G5" s="39" t="s">
        <v>122</v>
      </c>
    </row>
    <row r="6" spans="2:7" ht="28.8" x14ac:dyDescent="0.3">
      <c r="B6" s="35" t="s">
        <v>99</v>
      </c>
      <c r="C6" s="37">
        <v>107</v>
      </c>
      <c r="D6" s="38">
        <v>0.35</v>
      </c>
      <c r="E6" s="37">
        <v>10</v>
      </c>
      <c r="F6" s="52" t="s">
        <v>123</v>
      </c>
      <c r="G6" s="39" t="s">
        <v>124</v>
      </c>
    </row>
    <row r="7" spans="2:7" ht="28.8" x14ac:dyDescent="0.3">
      <c r="B7" s="35" t="s">
        <v>75</v>
      </c>
      <c r="C7" s="37">
        <v>108</v>
      </c>
      <c r="D7" s="38">
        <v>0.24</v>
      </c>
      <c r="E7" s="37">
        <v>10</v>
      </c>
      <c r="F7" s="52" t="s">
        <v>123</v>
      </c>
      <c r="G7" s="39" t="s">
        <v>124</v>
      </c>
    </row>
    <row r="8" spans="2:7" x14ac:dyDescent="0.3">
      <c r="B8" s="35" t="s">
        <v>95</v>
      </c>
      <c r="C8" s="37">
        <v>110</v>
      </c>
      <c r="D8" s="38">
        <v>0.34</v>
      </c>
      <c r="E8" s="37">
        <v>10</v>
      </c>
      <c r="F8" s="57" t="s">
        <v>125</v>
      </c>
      <c r="G8" s="39" t="s">
        <v>125</v>
      </c>
    </row>
    <row r="9" spans="2:7" x14ac:dyDescent="0.3">
      <c r="B9" s="35" t="s">
        <v>101</v>
      </c>
      <c r="C9" s="37">
        <v>111</v>
      </c>
      <c r="D9" s="38">
        <v>0.1</v>
      </c>
      <c r="E9" s="37">
        <v>10</v>
      </c>
      <c r="F9" s="52" t="s">
        <v>123</v>
      </c>
      <c r="G9" s="39" t="s">
        <v>126</v>
      </c>
    </row>
    <row r="10" spans="2:7" x14ac:dyDescent="0.3">
      <c r="B10" s="35" t="s">
        <v>87</v>
      </c>
      <c r="C10" s="37">
        <v>113</v>
      </c>
      <c r="D10" s="40">
        <v>0.12</v>
      </c>
      <c r="E10" s="37">
        <v>2</v>
      </c>
      <c r="F10" s="52" t="s">
        <v>183</v>
      </c>
      <c r="G10" s="39" t="s">
        <v>128</v>
      </c>
    </row>
    <row r="11" spans="2:7" x14ac:dyDescent="0.3">
      <c r="B11" s="35" t="s">
        <v>97</v>
      </c>
      <c r="C11" s="37">
        <v>114</v>
      </c>
      <c r="D11" s="38">
        <v>0.2</v>
      </c>
      <c r="E11" s="37">
        <v>5</v>
      </c>
      <c r="F11" s="52" t="s">
        <v>183</v>
      </c>
      <c r="G11" s="39" t="s">
        <v>126</v>
      </c>
    </row>
    <row r="12" spans="2:7" ht="28.8" x14ac:dyDescent="0.3">
      <c r="B12" s="35" t="s">
        <v>104</v>
      </c>
      <c r="C12" s="37">
        <v>118</v>
      </c>
      <c r="D12" s="38">
        <v>0.25</v>
      </c>
      <c r="E12" s="37">
        <v>10</v>
      </c>
      <c r="F12" s="52" t="s">
        <v>125</v>
      </c>
      <c r="G12" s="39" t="s">
        <v>129</v>
      </c>
    </row>
    <row r="13" spans="2:7" x14ac:dyDescent="0.3">
      <c r="B13" s="36" t="s">
        <v>146</v>
      </c>
      <c r="C13" s="37">
        <v>119</v>
      </c>
      <c r="D13" s="38">
        <v>0.2</v>
      </c>
      <c r="E13" s="37">
        <v>6</v>
      </c>
      <c r="F13" s="52" t="s">
        <v>183</v>
      </c>
      <c r="G13" s="39" t="s">
        <v>130</v>
      </c>
    </row>
    <row r="14" spans="2:7" ht="28.8" x14ac:dyDescent="0.3">
      <c r="B14" s="36" t="s">
        <v>79</v>
      </c>
      <c r="C14" s="37">
        <v>122</v>
      </c>
      <c r="D14" s="38">
        <v>0.1</v>
      </c>
      <c r="E14" s="37">
        <v>10</v>
      </c>
      <c r="F14" s="57" t="s">
        <v>123</v>
      </c>
      <c r="G14" s="39" t="s">
        <v>123</v>
      </c>
    </row>
    <row r="15" spans="2:7" ht="28.8" x14ac:dyDescent="0.3">
      <c r="B15" s="36" t="s">
        <v>78</v>
      </c>
      <c r="C15" s="37">
        <v>123</v>
      </c>
      <c r="D15" s="38">
        <v>0.1</v>
      </c>
      <c r="E15" s="37">
        <v>10</v>
      </c>
      <c r="F15" s="52" t="s">
        <v>183</v>
      </c>
      <c r="G15" s="39" t="s">
        <v>131</v>
      </c>
    </row>
    <row r="16" spans="2:7" ht="28.8" x14ac:dyDescent="0.3">
      <c r="B16" s="36" t="s">
        <v>82</v>
      </c>
      <c r="C16" s="37">
        <v>124</v>
      </c>
      <c r="D16" s="38">
        <v>0.27</v>
      </c>
      <c r="E16" s="37">
        <v>10</v>
      </c>
      <c r="F16" s="57" t="s">
        <v>123</v>
      </c>
      <c r="G16" s="39" t="s">
        <v>123</v>
      </c>
    </row>
    <row r="17" spans="2:7" ht="28.8" x14ac:dyDescent="0.3">
      <c r="B17" s="35" t="s">
        <v>81</v>
      </c>
      <c r="C17" s="37">
        <v>125</v>
      </c>
      <c r="D17" s="40">
        <v>0.15</v>
      </c>
      <c r="E17" s="37">
        <v>10</v>
      </c>
      <c r="F17" s="52" t="s">
        <v>183</v>
      </c>
      <c r="G17" s="39" t="s">
        <v>135</v>
      </c>
    </row>
    <row r="18" spans="2:7" ht="28.8" x14ac:dyDescent="0.3">
      <c r="B18" s="36" t="s">
        <v>84</v>
      </c>
      <c r="C18" s="37">
        <v>128</v>
      </c>
      <c r="D18" s="38">
        <v>0.05</v>
      </c>
      <c r="E18" s="37">
        <v>6</v>
      </c>
      <c r="F18" s="57" t="s">
        <v>123</v>
      </c>
      <c r="G18" s="39" t="s">
        <v>123</v>
      </c>
    </row>
    <row r="19" spans="2:7" ht="28.8" x14ac:dyDescent="0.3">
      <c r="B19" s="36" t="s">
        <v>83</v>
      </c>
      <c r="C19" s="37">
        <v>130</v>
      </c>
      <c r="D19" s="40">
        <v>0.05</v>
      </c>
      <c r="E19" s="37">
        <v>6</v>
      </c>
      <c r="F19" s="52" t="s">
        <v>183</v>
      </c>
      <c r="G19" s="39" t="s">
        <v>131</v>
      </c>
    </row>
    <row r="20" spans="2:7" x14ac:dyDescent="0.3">
      <c r="B20" s="35" t="s">
        <v>73</v>
      </c>
      <c r="C20" s="37">
        <v>131</v>
      </c>
      <c r="D20" s="38">
        <v>0.1</v>
      </c>
      <c r="E20" s="37">
        <v>10</v>
      </c>
      <c r="F20" s="57" t="s">
        <v>132</v>
      </c>
      <c r="G20" s="39" t="s">
        <v>132</v>
      </c>
    </row>
    <row r="21" spans="2:7" x14ac:dyDescent="0.3">
      <c r="B21" s="35" t="s">
        <v>80</v>
      </c>
      <c r="C21" s="37">
        <v>132</v>
      </c>
      <c r="D21" s="38">
        <v>0.1</v>
      </c>
      <c r="E21" s="37">
        <v>10</v>
      </c>
      <c r="F21" s="57"/>
      <c r="G21" s="39"/>
    </row>
    <row r="22" spans="2:7" x14ac:dyDescent="0.3">
      <c r="B22" s="35" t="s">
        <v>74</v>
      </c>
      <c r="C22" s="37">
        <v>133</v>
      </c>
      <c r="D22" s="38">
        <v>0.05</v>
      </c>
      <c r="E22" s="37">
        <v>5</v>
      </c>
      <c r="F22" s="52" t="s">
        <v>183</v>
      </c>
      <c r="G22" s="39" t="s">
        <v>126</v>
      </c>
    </row>
    <row r="23" spans="2:7" ht="28.8" x14ac:dyDescent="0.3">
      <c r="B23" s="35" t="s">
        <v>147</v>
      </c>
      <c r="C23" s="37">
        <v>136</v>
      </c>
      <c r="D23" s="38">
        <v>0.35</v>
      </c>
      <c r="E23" s="37">
        <v>5</v>
      </c>
      <c r="F23" s="52" t="s">
        <v>183</v>
      </c>
      <c r="G23" s="39" t="s">
        <v>131</v>
      </c>
    </row>
    <row r="24" spans="2:7" ht="28.8" x14ac:dyDescent="0.3">
      <c r="B24" s="35" t="s">
        <v>148</v>
      </c>
      <c r="C24" s="37">
        <v>137</v>
      </c>
      <c r="D24" s="38">
        <v>0.25</v>
      </c>
      <c r="E24" s="37">
        <v>10</v>
      </c>
      <c r="F24" s="52" t="s">
        <v>183</v>
      </c>
      <c r="G24" s="39" t="s">
        <v>131</v>
      </c>
    </row>
    <row r="25" spans="2:7" ht="28.8" x14ac:dyDescent="0.3">
      <c r="B25" s="35" t="s">
        <v>149</v>
      </c>
      <c r="C25" s="37">
        <v>138</v>
      </c>
      <c r="D25" s="38">
        <v>0.41</v>
      </c>
      <c r="E25" s="37">
        <v>10</v>
      </c>
      <c r="F25" s="57" t="s">
        <v>123</v>
      </c>
      <c r="G25" s="39" t="s">
        <v>151</v>
      </c>
    </row>
    <row r="26" spans="2:7" ht="28.8" x14ac:dyDescent="0.3">
      <c r="B26" s="35" t="s">
        <v>150</v>
      </c>
      <c r="C26" s="37">
        <v>139</v>
      </c>
      <c r="D26" s="38">
        <v>0.12</v>
      </c>
      <c r="E26" s="37">
        <v>7</v>
      </c>
      <c r="F26" s="52" t="s">
        <v>183</v>
      </c>
      <c r="G26" s="39" t="s">
        <v>131</v>
      </c>
    </row>
    <row r="27" spans="2:7" x14ac:dyDescent="0.3">
      <c r="B27" s="35" t="s">
        <v>91</v>
      </c>
      <c r="C27" s="37">
        <v>201</v>
      </c>
      <c r="D27" s="38">
        <v>0.75</v>
      </c>
      <c r="E27" s="37">
        <v>15</v>
      </c>
      <c r="F27" s="52" t="s">
        <v>183</v>
      </c>
      <c r="G27" s="39" t="s">
        <v>130</v>
      </c>
    </row>
    <row r="28" spans="2:7" ht="43.2" x14ac:dyDescent="0.3">
      <c r="B28" s="35" t="s">
        <v>96</v>
      </c>
      <c r="C28" s="37">
        <v>203</v>
      </c>
      <c r="D28" s="38">
        <v>0.25</v>
      </c>
      <c r="E28" s="37">
        <v>20</v>
      </c>
      <c r="F28" s="52" t="s">
        <v>183</v>
      </c>
      <c r="G28" s="39" t="s">
        <v>133</v>
      </c>
    </row>
    <row r="29" spans="2:7" x14ac:dyDescent="0.3">
      <c r="B29" s="36" t="s">
        <v>70</v>
      </c>
      <c r="C29" s="37">
        <v>204</v>
      </c>
      <c r="D29" s="38">
        <v>0.05</v>
      </c>
      <c r="E29" s="37">
        <v>20</v>
      </c>
      <c r="F29" s="52" t="s">
        <v>183</v>
      </c>
      <c r="G29" s="39" t="s">
        <v>127</v>
      </c>
    </row>
    <row r="30" spans="2:7" x14ac:dyDescent="0.3">
      <c r="B30" s="35" t="s">
        <v>108</v>
      </c>
      <c r="C30" s="37">
        <v>209</v>
      </c>
      <c r="D30" s="40">
        <v>0.5</v>
      </c>
      <c r="E30" s="37">
        <v>20</v>
      </c>
      <c r="F30" s="52" t="s">
        <v>183</v>
      </c>
      <c r="G30" s="39" t="s">
        <v>127</v>
      </c>
    </row>
    <row r="31" spans="2:7" x14ac:dyDescent="0.3">
      <c r="B31" s="35" t="s">
        <v>89</v>
      </c>
      <c r="C31" s="37">
        <v>217</v>
      </c>
      <c r="D31" s="38">
        <v>0.6</v>
      </c>
      <c r="E31" s="37">
        <v>10</v>
      </c>
      <c r="F31" s="57" t="s">
        <v>134</v>
      </c>
      <c r="G31" s="39" t="s">
        <v>134</v>
      </c>
    </row>
    <row r="32" spans="2:7" ht="28.8" x14ac:dyDescent="0.3">
      <c r="B32" s="35" t="s">
        <v>109</v>
      </c>
      <c r="C32" s="37">
        <v>218</v>
      </c>
      <c r="D32" s="38">
        <v>0.55000000000000004</v>
      </c>
      <c r="E32" s="37">
        <v>20</v>
      </c>
      <c r="F32" s="52" t="s">
        <v>183</v>
      </c>
      <c r="G32" s="39" t="s">
        <v>131</v>
      </c>
    </row>
    <row r="33" spans="2:7" x14ac:dyDescent="0.3">
      <c r="B33" s="35" t="s">
        <v>105</v>
      </c>
      <c r="C33" s="37">
        <v>303</v>
      </c>
      <c r="D33" s="38">
        <v>0.3</v>
      </c>
      <c r="E33" s="37">
        <v>10</v>
      </c>
      <c r="F33" s="52" t="s">
        <v>183</v>
      </c>
      <c r="G33" s="39" t="s">
        <v>136</v>
      </c>
    </row>
    <row r="34" spans="2:7" x14ac:dyDescent="0.3">
      <c r="B34" s="36" t="s">
        <v>106</v>
      </c>
      <c r="C34" s="37">
        <v>304</v>
      </c>
      <c r="D34" s="38">
        <v>0.49</v>
      </c>
      <c r="E34" s="37">
        <v>15</v>
      </c>
      <c r="F34" s="52" t="s">
        <v>183</v>
      </c>
      <c r="G34" s="39" t="s">
        <v>137</v>
      </c>
    </row>
    <row r="35" spans="2:7" x14ac:dyDescent="0.3">
      <c r="B35" s="35" t="s">
        <v>107</v>
      </c>
      <c r="C35" s="37">
        <v>305</v>
      </c>
      <c r="D35" s="40">
        <v>0.13</v>
      </c>
      <c r="E35" s="37">
        <v>15</v>
      </c>
      <c r="F35" s="57" t="s">
        <v>123</v>
      </c>
      <c r="G35" s="39" t="s">
        <v>197</v>
      </c>
    </row>
    <row r="36" spans="2:7" x14ac:dyDescent="0.3">
      <c r="B36" s="35" t="s">
        <v>153</v>
      </c>
      <c r="C36" s="37">
        <v>306</v>
      </c>
      <c r="D36" s="40">
        <v>0.45</v>
      </c>
      <c r="E36" s="37">
        <v>5</v>
      </c>
      <c r="F36" s="52" t="s">
        <v>183</v>
      </c>
      <c r="G36" s="39" t="s">
        <v>152</v>
      </c>
    </row>
    <row r="37" spans="2:7" x14ac:dyDescent="0.3">
      <c r="B37" s="35" t="s">
        <v>154</v>
      </c>
      <c r="C37" s="37">
        <v>307</v>
      </c>
      <c r="D37" s="40">
        <v>0.2</v>
      </c>
      <c r="E37" s="37">
        <v>5</v>
      </c>
      <c r="F37" s="57" t="s">
        <v>123</v>
      </c>
      <c r="G37" s="39" t="s">
        <v>123</v>
      </c>
    </row>
    <row r="38" spans="2:7" ht="28.8" x14ac:dyDescent="0.3">
      <c r="B38" s="33" t="s">
        <v>93</v>
      </c>
      <c r="C38" s="37">
        <v>401</v>
      </c>
      <c r="D38" s="38">
        <v>0.2</v>
      </c>
      <c r="E38" s="37">
        <v>2</v>
      </c>
      <c r="F38" s="52" t="s">
        <v>183</v>
      </c>
      <c r="G38" s="39" t="s">
        <v>131</v>
      </c>
    </row>
    <row r="39" spans="2:7" x14ac:dyDescent="0.3">
      <c r="B39" s="33" t="s">
        <v>88</v>
      </c>
      <c r="C39" s="37">
        <v>402</v>
      </c>
      <c r="D39" s="38">
        <v>0.25</v>
      </c>
      <c r="E39" s="37">
        <v>2</v>
      </c>
      <c r="F39" s="52" t="s">
        <v>183</v>
      </c>
      <c r="G39" s="39" t="s">
        <v>138</v>
      </c>
    </row>
    <row r="40" spans="2:7" x14ac:dyDescent="0.3">
      <c r="B40" s="36" t="s">
        <v>94</v>
      </c>
      <c r="C40" s="37">
        <v>403</v>
      </c>
      <c r="D40" s="38">
        <v>0.1</v>
      </c>
      <c r="E40" s="37">
        <v>2</v>
      </c>
      <c r="F40" s="57" t="s">
        <v>132</v>
      </c>
      <c r="G40" s="39" t="s">
        <v>132</v>
      </c>
    </row>
    <row r="41" spans="2:7" x14ac:dyDescent="0.3">
      <c r="B41" s="36" t="s">
        <v>85</v>
      </c>
      <c r="C41" s="37">
        <v>404</v>
      </c>
      <c r="D41" s="38">
        <v>0.65</v>
      </c>
      <c r="E41" s="37">
        <v>2</v>
      </c>
      <c r="F41" s="52" t="s">
        <v>183</v>
      </c>
      <c r="G41" s="39" t="s">
        <v>130</v>
      </c>
    </row>
    <row r="42" spans="2:7" x14ac:dyDescent="0.3">
      <c r="B42" s="33" t="s">
        <v>98</v>
      </c>
      <c r="C42" s="37">
        <v>407</v>
      </c>
      <c r="D42" s="40">
        <v>0.65</v>
      </c>
      <c r="E42" s="37">
        <v>10</v>
      </c>
      <c r="F42" s="57" t="s">
        <v>125</v>
      </c>
      <c r="G42" s="39" t="s">
        <v>125</v>
      </c>
    </row>
    <row r="43" spans="2:7" ht="28.8" x14ac:dyDescent="0.3">
      <c r="B43" s="35" t="s">
        <v>110</v>
      </c>
      <c r="C43" s="37">
        <v>502</v>
      </c>
      <c r="D43" s="38">
        <v>0.3</v>
      </c>
      <c r="E43" s="37">
        <v>20</v>
      </c>
      <c r="F43" s="52" t="s">
        <v>183</v>
      </c>
      <c r="G43" s="39" t="s">
        <v>139</v>
      </c>
    </row>
    <row r="44" spans="2:7" x14ac:dyDescent="0.3">
      <c r="B44" s="35" t="s">
        <v>111</v>
      </c>
      <c r="C44" s="37">
        <v>503</v>
      </c>
      <c r="D44" s="38">
        <v>0.25</v>
      </c>
      <c r="E44" s="37">
        <v>20</v>
      </c>
      <c r="F44" s="52" t="s">
        <v>183</v>
      </c>
      <c r="G44" s="39" t="s">
        <v>127</v>
      </c>
    </row>
    <row r="45" spans="2:7" ht="28.8" x14ac:dyDescent="0.3">
      <c r="B45" s="35" t="s">
        <v>65</v>
      </c>
      <c r="C45" s="37">
        <v>504</v>
      </c>
      <c r="D45" s="38">
        <v>0.25</v>
      </c>
      <c r="E45" s="37">
        <v>20</v>
      </c>
      <c r="F45" s="52" t="s">
        <v>183</v>
      </c>
      <c r="G45" s="39" t="s">
        <v>131</v>
      </c>
    </row>
    <row r="46" spans="2:7" ht="28.8" x14ac:dyDescent="0.3">
      <c r="B46" s="36" t="s">
        <v>76</v>
      </c>
      <c r="C46" s="37">
        <v>505</v>
      </c>
      <c r="D46" s="38">
        <v>0.5</v>
      </c>
      <c r="E46" s="37">
        <v>10</v>
      </c>
      <c r="F46" s="52" t="s">
        <v>183</v>
      </c>
      <c r="G46" s="39" t="s">
        <v>131</v>
      </c>
    </row>
    <row r="47" spans="2:7" ht="28.8" x14ac:dyDescent="0.3">
      <c r="B47" s="35" t="s">
        <v>72</v>
      </c>
      <c r="C47" s="37">
        <v>506</v>
      </c>
      <c r="D47" s="40">
        <v>0.55000000000000004</v>
      </c>
      <c r="E47" s="37">
        <v>10</v>
      </c>
      <c r="F47" s="52" t="s">
        <v>183</v>
      </c>
      <c r="G47" s="39" t="s">
        <v>131</v>
      </c>
    </row>
    <row r="48" spans="2:7" ht="28.8" x14ac:dyDescent="0.3">
      <c r="B48" s="36" t="s">
        <v>77</v>
      </c>
      <c r="C48" s="37">
        <v>507</v>
      </c>
      <c r="D48" s="40">
        <v>0.65</v>
      </c>
      <c r="E48" s="37">
        <v>10</v>
      </c>
      <c r="F48" s="52" t="s">
        <v>183</v>
      </c>
      <c r="G48" s="39" t="s">
        <v>131</v>
      </c>
    </row>
    <row r="49" spans="2:7" ht="28.8" x14ac:dyDescent="0.3">
      <c r="B49" s="36" t="s">
        <v>67</v>
      </c>
      <c r="C49" s="37">
        <v>510</v>
      </c>
      <c r="D49" s="40">
        <v>0.4</v>
      </c>
      <c r="E49" s="37">
        <v>10</v>
      </c>
      <c r="F49" s="57" t="s">
        <v>123</v>
      </c>
      <c r="G49" s="39" t="s">
        <v>140</v>
      </c>
    </row>
    <row r="50" spans="2:7" x14ac:dyDescent="0.3">
      <c r="B50" s="35" t="s">
        <v>71</v>
      </c>
      <c r="C50" s="37">
        <v>514</v>
      </c>
      <c r="D50" s="38">
        <v>0.8</v>
      </c>
      <c r="E50" s="37">
        <v>30</v>
      </c>
      <c r="F50" s="57" t="s">
        <v>123</v>
      </c>
      <c r="G50" s="39" t="s">
        <v>123</v>
      </c>
    </row>
    <row r="51" spans="2:7" x14ac:dyDescent="0.3">
      <c r="B51" s="35" t="s">
        <v>63</v>
      </c>
      <c r="C51" s="37">
        <v>515</v>
      </c>
      <c r="D51" s="38">
        <v>0.65</v>
      </c>
      <c r="E51" s="37">
        <v>30</v>
      </c>
      <c r="F51" s="57" t="s">
        <v>123</v>
      </c>
      <c r="G51" s="39" t="s">
        <v>123</v>
      </c>
    </row>
    <row r="52" spans="2:7" ht="28.8" x14ac:dyDescent="0.3">
      <c r="B52" s="36" t="s">
        <v>62</v>
      </c>
      <c r="C52" s="37">
        <v>516</v>
      </c>
      <c r="D52" s="38">
        <v>0.5</v>
      </c>
      <c r="E52" s="37">
        <v>20</v>
      </c>
      <c r="F52" s="52" t="s">
        <v>183</v>
      </c>
      <c r="G52" s="39" t="s">
        <v>141</v>
      </c>
    </row>
    <row r="53" spans="2:7" x14ac:dyDescent="0.3">
      <c r="B53" s="35" t="s">
        <v>61</v>
      </c>
      <c r="C53" s="37">
        <v>517</v>
      </c>
      <c r="D53" s="40">
        <v>0.28000000000000003</v>
      </c>
      <c r="E53" s="37">
        <v>20</v>
      </c>
      <c r="F53" s="52" t="s">
        <v>183</v>
      </c>
      <c r="G53" s="39" t="s">
        <v>130</v>
      </c>
    </row>
    <row r="54" spans="2:7" ht="28.8" x14ac:dyDescent="0.3">
      <c r="B54" s="35" t="s">
        <v>86</v>
      </c>
      <c r="C54" s="37">
        <v>518</v>
      </c>
      <c r="D54" s="38">
        <v>0.5</v>
      </c>
      <c r="E54" s="37">
        <v>10</v>
      </c>
      <c r="F54" s="52" t="s">
        <v>183</v>
      </c>
      <c r="G54" s="39" t="s">
        <v>145</v>
      </c>
    </row>
    <row r="55" spans="2:7" ht="28.8" x14ac:dyDescent="0.3">
      <c r="B55" s="35" t="s">
        <v>59</v>
      </c>
      <c r="C55" s="37">
        <v>519</v>
      </c>
      <c r="D55" s="38">
        <v>0.25</v>
      </c>
      <c r="E55" s="37">
        <v>10</v>
      </c>
      <c r="F55" s="57" t="s">
        <v>123</v>
      </c>
      <c r="G55" s="39" t="s">
        <v>142</v>
      </c>
    </row>
    <row r="56" spans="2:7" ht="28.8" x14ac:dyDescent="0.3">
      <c r="B56" s="35" t="s">
        <v>102</v>
      </c>
      <c r="C56" s="37">
        <v>520</v>
      </c>
      <c r="D56" s="38">
        <v>0.4</v>
      </c>
      <c r="E56" s="37">
        <v>10</v>
      </c>
      <c r="F56" s="57" t="s">
        <v>123</v>
      </c>
      <c r="G56" s="39" t="s">
        <v>142</v>
      </c>
    </row>
    <row r="57" spans="2:7" ht="28.8" x14ac:dyDescent="0.3">
      <c r="B57" s="35" t="s">
        <v>60</v>
      </c>
      <c r="C57" s="37">
        <v>521</v>
      </c>
      <c r="D57" s="38">
        <v>0.25</v>
      </c>
      <c r="E57" s="37">
        <v>10</v>
      </c>
      <c r="F57" s="57" t="s">
        <v>123</v>
      </c>
      <c r="G57" s="39" t="s">
        <v>142</v>
      </c>
    </row>
    <row r="58" spans="2:7" ht="28.8" x14ac:dyDescent="0.3">
      <c r="B58" s="35" t="s">
        <v>103</v>
      </c>
      <c r="C58" s="37">
        <v>522</v>
      </c>
      <c r="D58" s="38">
        <v>0.4</v>
      </c>
      <c r="E58" s="37">
        <v>10</v>
      </c>
      <c r="F58" s="57" t="s">
        <v>123</v>
      </c>
      <c r="G58" s="39" t="s">
        <v>142</v>
      </c>
    </row>
    <row r="59" spans="2:7" x14ac:dyDescent="0.3">
      <c r="B59" s="35" t="s">
        <v>66</v>
      </c>
      <c r="C59" s="37">
        <v>523</v>
      </c>
      <c r="D59" s="38">
        <v>0.95</v>
      </c>
      <c r="E59" s="37">
        <v>10</v>
      </c>
      <c r="F59" s="57" t="s">
        <v>132</v>
      </c>
      <c r="G59" s="39" t="s">
        <v>132</v>
      </c>
    </row>
    <row r="60" spans="2:7" x14ac:dyDescent="0.3">
      <c r="B60" s="61"/>
      <c r="C60" s="62"/>
      <c r="D60" s="63"/>
      <c r="E60" s="62"/>
      <c r="F60" s="64"/>
      <c r="G60" s="65"/>
    </row>
    <row r="61" spans="2:7" x14ac:dyDescent="0.3">
      <c r="B61" s="36" t="s">
        <v>69</v>
      </c>
      <c r="C61" s="37">
        <v>525</v>
      </c>
      <c r="D61" s="38">
        <v>0.68</v>
      </c>
      <c r="E61" s="37">
        <v>10</v>
      </c>
      <c r="F61" s="52" t="s">
        <v>183</v>
      </c>
      <c r="G61" s="39" t="s">
        <v>143</v>
      </c>
    </row>
    <row r="62" spans="2:7" ht="28.8" x14ac:dyDescent="0.3">
      <c r="B62" s="33" t="s">
        <v>198</v>
      </c>
      <c r="C62" s="37">
        <v>532</v>
      </c>
      <c r="D62" s="40">
        <v>0.15</v>
      </c>
      <c r="E62" s="37">
        <v>10</v>
      </c>
      <c r="F62" s="52" t="s">
        <v>183</v>
      </c>
      <c r="G62" s="39" t="s">
        <v>131</v>
      </c>
    </row>
    <row r="63" spans="2:7" ht="28.8" x14ac:dyDescent="0.3">
      <c r="B63" s="33" t="s">
        <v>199</v>
      </c>
      <c r="C63" s="37">
        <v>533</v>
      </c>
      <c r="D63" s="38">
        <v>7.0000000000000007E-2</v>
      </c>
      <c r="E63" s="37">
        <v>5</v>
      </c>
      <c r="F63" s="52" t="s">
        <v>183</v>
      </c>
      <c r="G63" s="39" t="s">
        <v>144</v>
      </c>
    </row>
    <row r="64" spans="2:7" ht="28.8" x14ac:dyDescent="0.3">
      <c r="B64" s="35" t="s">
        <v>200</v>
      </c>
      <c r="C64" s="37">
        <v>534</v>
      </c>
      <c r="D64" s="38">
        <v>0.17</v>
      </c>
      <c r="E64" s="37">
        <v>4</v>
      </c>
      <c r="F64" s="52" t="s">
        <v>183</v>
      </c>
      <c r="G64" s="39" t="s">
        <v>144</v>
      </c>
    </row>
    <row r="65" spans="2:7" x14ac:dyDescent="0.3">
      <c r="B65" s="35" t="s">
        <v>112</v>
      </c>
      <c r="C65" s="37">
        <v>536</v>
      </c>
      <c r="D65" s="38">
        <v>0.31</v>
      </c>
      <c r="E65" s="37">
        <v>20</v>
      </c>
      <c r="F65" s="52" t="s">
        <v>183</v>
      </c>
      <c r="G65" s="39" t="s">
        <v>127</v>
      </c>
    </row>
    <row r="66" spans="2:7" x14ac:dyDescent="0.3">
      <c r="B66" s="35" t="s">
        <v>64</v>
      </c>
      <c r="C66" s="37">
        <v>537</v>
      </c>
      <c r="D66" s="38">
        <v>0.4</v>
      </c>
      <c r="E66" s="37">
        <v>20</v>
      </c>
      <c r="F66" s="52" t="s">
        <v>183</v>
      </c>
      <c r="G66" s="39" t="s">
        <v>127</v>
      </c>
    </row>
    <row r="67" spans="2:7" ht="28.8" x14ac:dyDescent="0.3">
      <c r="B67" s="35" t="s">
        <v>68</v>
      </c>
      <c r="C67" s="37">
        <v>538</v>
      </c>
      <c r="D67" s="38">
        <v>0.45</v>
      </c>
      <c r="E67" s="37">
        <v>20</v>
      </c>
      <c r="F67" s="52" t="s">
        <v>183</v>
      </c>
      <c r="G67" s="39" t="s">
        <v>131</v>
      </c>
    </row>
    <row r="68" spans="2:7" ht="28.8" x14ac:dyDescent="0.3">
      <c r="B68" s="35" t="s">
        <v>92</v>
      </c>
      <c r="C68" s="37">
        <v>540</v>
      </c>
      <c r="D68" s="38">
        <v>0.25</v>
      </c>
      <c r="E68" s="37">
        <v>10</v>
      </c>
      <c r="F68" s="52" t="s">
        <v>183</v>
      </c>
      <c r="G68" s="39" t="s">
        <v>131</v>
      </c>
    </row>
    <row r="69" spans="2:7" ht="28.8" x14ac:dyDescent="0.3">
      <c r="B69" s="35" t="s">
        <v>155</v>
      </c>
      <c r="C69" s="37">
        <v>541</v>
      </c>
      <c r="D69" s="38">
        <v>0.3</v>
      </c>
      <c r="E69" s="37">
        <v>20</v>
      </c>
      <c r="F69" s="52" t="s">
        <v>183</v>
      </c>
      <c r="G69" s="39" t="s">
        <v>131</v>
      </c>
    </row>
    <row r="70" spans="2:7" ht="28.8" x14ac:dyDescent="0.3">
      <c r="B70" s="35" t="s">
        <v>156</v>
      </c>
      <c r="C70" s="37">
        <v>542</v>
      </c>
      <c r="D70" s="38">
        <v>0.26</v>
      </c>
      <c r="E70" s="37">
        <v>10</v>
      </c>
      <c r="F70" s="52" t="s">
        <v>183</v>
      </c>
      <c r="G70" s="39" t="s">
        <v>131</v>
      </c>
    </row>
    <row r="71" spans="2:7" ht="28.8" x14ac:dyDescent="0.3">
      <c r="B71" s="35" t="s">
        <v>157</v>
      </c>
      <c r="C71" s="37">
        <v>543</v>
      </c>
      <c r="D71" s="38">
        <v>7.0000000000000007E-2</v>
      </c>
      <c r="E71" s="37">
        <v>5</v>
      </c>
      <c r="F71" s="52" t="s">
        <v>183</v>
      </c>
      <c r="G71" s="39" t="s">
        <v>131</v>
      </c>
    </row>
    <row r="72" spans="2:7" ht="28.8" x14ac:dyDescent="0.3">
      <c r="B72" s="33" t="s">
        <v>160</v>
      </c>
      <c r="C72" s="37">
        <v>544</v>
      </c>
      <c r="D72" s="38">
        <v>0.17</v>
      </c>
      <c r="E72" s="37">
        <v>4</v>
      </c>
      <c r="F72" s="52" t="s">
        <v>183</v>
      </c>
      <c r="G72" s="39" t="s">
        <v>131</v>
      </c>
    </row>
    <row r="73" spans="2:7" x14ac:dyDescent="0.3">
      <c r="B73" s="33" t="s">
        <v>159</v>
      </c>
      <c r="C73" s="37">
        <v>545</v>
      </c>
      <c r="D73" s="38">
        <v>0.15</v>
      </c>
      <c r="E73" s="37">
        <v>5</v>
      </c>
      <c r="F73" s="58" t="s">
        <v>123</v>
      </c>
      <c r="G73" s="39" t="s">
        <v>123</v>
      </c>
    </row>
    <row r="74" spans="2:7" x14ac:dyDescent="0.3">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RowHeight="14.4" x14ac:dyDescent="0.3"/>
  <cols>
    <col min="1" max="1" width="8.88671875" style="41"/>
    <col min="2" max="2" width="19.44140625" style="41" customWidth="1"/>
    <col min="3" max="3" width="12.33203125" style="41" customWidth="1"/>
    <col min="4" max="4" width="12" style="41" bestFit="1" customWidth="1"/>
    <col min="5" max="16384" width="8.88671875" style="41"/>
  </cols>
  <sheetData>
    <row r="2" spans="2:4" x14ac:dyDescent="0.3">
      <c r="B2" s="80" t="s">
        <v>52</v>
      </c>
      <c r="D2" s="80" t="s">
        <v>53</v>
      </c>
    </row>
    <row r="3" spans="2:4" x14ac:dyDescent="0.3">
      <c r="B3" s="35" t="s">
        <v>189</v>
      </c>
      <c r="D3" s="35" t="s">
        <v>195</v>
      </c>
    </row>
    <row r="4" spans="2:4" x14ac:dyDescent="0.3">
      <c r="B4" s="35" t="s">
        <v>190</v>
      </c>
      <c r="D4" s="35" t="s">
        <v>188</v>
      </c>
    </row>
    <row r="5" spans="2:4" x14ac:dyDescent="0.3">
      <c r="B5" s="35" t="s">
        <v>191</v>
      </c>
    </row>
    <row r="6" spans="2:4" x14ac:dyDescent="0.3">
      <c r="B6" s="35" t="s">
        <v>192</v>
      </c>
    </row>
    <row r="7" spans="2:4" x14ac:dyDescent="0.3">
      <c r="B7" s="35" t="s">
        <v>187</v>
      </c>
    </row>
    <row r="8" spans="2:4" x14ac:dyDescent="0.3">
      <c r="B8" s="35" t="s">
        <v>193</v>
      </c>
    </row>
    <row r="9" spans="2:4" x14ac:dyDescent="0.3">
      <c r="B9" s="35" t="s">
        <v>196</v>
      </c>
    </row>
    <row r="10" spans="2:4" x14ac:dyDescent="0.3">
      <c r="B10" s="35" t="s">
        <v>194</v>
      </c>
    </row>
    <row r="12" spans="2:4" ht="28.2" customHeight="1" x14ac:dyDescent="0.3">
      <c r="B12" s="124" t="s">
        <v>213</v>
      </c>
      <c r="C12" s="124"/>
    </row>
    <row r="13" spans="2:4" x14ac:dyDescent="0.3">
      <c r="B13" s="35" t="s">
        <v>214</v>
      </c>
      <c r="C13" s="35">
        <v>1.23</v>
      </c>
    </row>
    <row r="14" spans="2:4" x14ac:dyDescent="0.3">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2.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F18689-68D8-4516-AEDD-5D80C4E10C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2024-01-22T20:43:58Z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