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houtx.sharepoint.com/sites/TDO-TrafficManagement/Shared Documents/1-Grants/2022 TIP/2023 Questionnaires/"/>
    </mc:Choice>
  </mc:AlternateContent>
  <xr:revisionPtr revIDLastSave="5" documentId="8_{7EAD3A07-3ABE-455A-9542-9A5F1C5BA8FD}" xr6:coauthVersionLast="47" xr6:coauthVersionMax="47" xr10:uidLastSave="{453B9AD7-5FA8-4C93-9003-2953AF9098D3}"/>
  <bookViews>
    <workbookView xWindow="-28920" yWindow="-120" windowWidth="29040" windowHeight="15840" tabRatio="907"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9" l="1"/>
  <c r="C18" i="11"/>
  <c r="F5" i="19" l="1"/>
  <c r="E5" i="19"/>
  <c r="C16" i="19"/>
  <c r="D16" i="19" s="1"/>
  <c r="C15" i="19"/>
  <c r="D15" i="19" s="1"/>
  <c r="C14" i="19"/>
  <c r="D14" i="19" s="1"/>
  <c r="C13" i="19"/>
  <c r="D13" i="19" s="1"/>
  <c r="C12" i="19"/>
  <c r="D12" i="19" s="1"/>
  <c r="C11" i="19"/>
  <c r="D11" i="19" s="1"/>
  <c r="C10" i="19"/>
  <c r="D10" i="19" s="1"/>
  <c r="F10" i="19" s="1"/>
  <c r="C9" i="19"/>
  <c r="D9" i="19" s="1"/>
  <c r="C8" i="19"/>
  <c r="D8" i="19" s="1"/>
  <c r="C7" i="19"/>
  <c r="D7" i="19" s="1"/>
  <c r="C6" i="19"/>
  <c r="D6" i="19" s="1"/>
  <c r="I16" i="19"/>
  <c r="J16" i="19" s="1"/>
  <c r="I15" i="19"/>
  <c r="J15" i="19" s="1"/>
  <c r="K15" i="19" s="1"/>
  <c r="I14" i="19"/>
  <c r="J14" i="19" s="1"/>
  <c r="I13" i="19"/>
  <c r="J13" i="19" s="1"/>
  <c r="I12" i="19"/>
  <c r="J12" i="19" s="1"/>
  <c r="K12" i="19" s="1"/>
  <c r="I11" i="19"/>
  <c r="J11" i="19" s="1"/>
  <c r="I8" i="19"/>
  <c r="J8" i="19" s="1"/>
  <c r="I10" i="19"/>
  <c r="J10" i="19" s="1"/>
  <c r="I9" i="19"/>
  <c r="J9" i="19" s="1"/>
  <c r="I7" i="19"/>
  <c r="J7" i="19" s="1"/>
  <c r="I6" i="19"/>
  <c r="I5" i="19"/>
  <c r="J5" i="19" s="1"/>
  <c r="L5" i="19" s="1"/>
  <c r="O5" i="19" l="1"/>
  <c r="L9" i="19"/>
  <c r="K9" i="19"/>
  <c r="E13" i="19"/>
  <c r="F13" i="19"/>
  <c r="L7" i="19"/>
  <c r="K7" i="19"/>
  <c r="F14" i="19"/>
  <c r="E14" i="19"/>
  <c r="F11" i="19"/>
  <c r="E11" i="19"/>
  <c r="F15" i="19"/>
  <c r="E15" i="19"/>
  <c r="F16" i="19"/>
  <c r="E16" i="19"/>
  <c r="L10" i="19"/>
  <c r="K10" i="19"/>
  <c r="L11" i="19"/>
  <c r="K11" i="19"/>
  <c r="L13" i="19"/>
  <c r="K13" i="19"/>
  <c r="I18" i="19"/>
  <c r="J18" i="19" s="1"/>
  <c r="J6" i="19"/>
  <c r="K14" i="19"/>
  <c r="L14" i="19"/>
  <c r="E10" i="19"/>
  <c r="E12" i="19"/>
  <c r="F12" i="19"/>
  <c r="K16" i="19"/>
  <c r="L16" i="19"/>
  <c r="K5" i="19"/>
  <c r="L8" i="19"/>
  <c r="K8" i="19"/>
  <c r="F6" i="19"/>
  <c r="E6" i="19"/>
  <c r="F7" i="19"/>
  <c r="E7" i="19"/>
  <c r="L12" i="19"/>
  <c r="E8" i="19"/>
  <c r="F8" i="19"/>
  <c r="L15" i="19"/>
  <c r="E9" i="19"/>
  <c r="F9" i="19"/>
  <c r="C20" i="19"/>
  <c r="D20" i="19" s="1"/>
  <c r="C19" i="19"/>
  <c r="D19" i="19" s="1"/>
  <c r="I17" i="19"/>
  <c r="J17" i="19" s="1"/>
  <c r="I19" i="19"/>
  <c r="J19" i="19" s="1"/>
  <c r="C17" i="19"/>
  <c r="D17" i="19" s="1"/>
  <c r="I20" i="19"/>
  <c r="J20" i="19" s="1"/>
  <c r="C18" i="19"/>
  <c r="D18" i="19" s="1"/>
  <c r="K20" i="19" l="1"/>
  <c r="L20" i="19"/>
  <c r="K19" i="19"/>
  <c r="L19" i="19"/>
  <c r="F20" i="19"/>
  <c r="E20" i="19"/>
  <c r="K17" i="19"/>
  <c r="L17" i="19"/>
  <c r="F17" i="19"/>
  <c r="E17" i="19"/>
  <c r="F19" i="19"/>
  <c r="E19" i="19"/>
  <c r="L6" i="19"/>
  <c r="K6" i="19"/>
  <c r="K18" i="19"/>
  <c r="L18" i="19"/>
  <c r="F18" i="19"/>
  <c r="E18" i="19"/>
  <c r="O6" i="19"/>
  <c r="P6" i="19" s="1"/>
  <c r="O7" i="19"/>
  <c r="P7" i="19" s="1"/>
  <c r="O8" i="19"/>
  <c r="P8" i="19" s="1"/>
  <c r="O9" i="19"/>
  <c r="P9" i="19" s="1"/>
  <c r="O10" i="19"/>
  <c r="P10" i="19" s="1"/>
  <c r="O11" i="19"/>
  <c r="P11" i="19" s="1"/>
  <c r="O12" i="19"/>
  <c r="P12" i="19" s="1"/>
  <c r="O13" i="19"/>
  <c r="P13" i="19" s="1"/>
  <c r="O14" i="19"/>
  <c r="P14" i="19" s="1"/>
  <c r="O15" i="19"/>
  <c r="P15" i="19" s="1"/>
  <c r="O16" i="19"/>
  <c r="P16" i="19" s="1"/>
  <c r="P5" i="19"/>
  <c r="R5" i="19" l="1"/>
  <c r="Q5" i="19"/>
  <c r="R15" i="19"/>
  <c r="Q15" i="19"/>
  <c r="R16" i="19"/>
  <c r="Q16" i="19"/>
  <c r="R14" i="19"/>
  <c r="Q14" i="19"/>
  <c r="R13" i="19"/>
  <c r="Q13" i="19"/>
  <c r="R12" i="19"/>
  <c r="Q12" i="19"/>
  <c r="R11" i="19"/>
  <c r="Q11" i="19"/>
  <c r="R10" i="19"/>
  <c r="Q10" i="19"/>
  <c r="R9" i="19"/>
  <c r="Q9" i="19"/>
  <c r="R8" i="19"/>
  <c r="Q8" i="19"/>
  <c r="R7" i="19"/>
  <c r="Q7" i="19"/>
  <c r="R6" i="19"/>
  <c r="Q6" i="19"/>
  <c r="O18" i="19" l="1"/>
  <c r="P18" i="19" s="1"/>
  <c r="O19" i="19"/>
  <c r="P19" i="19" s="1"/>
  <c r="O17" i="19"/>
  <c r="P17" i="19" s="1"/>
  <c r="O20" i="19"/>
  <c r="P20" i="19" s="1"/>
  <c r="R20" i="19" l="1"/>
  <c r="Q20" i="19"/>
  <c r="R17" i="19"/>
  <c r="D24" i="19" s="1"/>
  <c r="D24" i="11" s="1"/>
  <c r="Q17" i="19"/>
  <c r="C24" i="19" s="1"/>
  <c r="C24" i="11" s="1"/>
  <c r="R19" i="19"/>
  <c r="Q19" i="19"/>
  <c r="Q18" i="19"/>
  <c r="C25" i="19" s="1"/>
  <c r="C25" i="11" s="1"/>
  <c r="R18" i="19"/>
  <c r="D25" i="19" s="1"/>
  <c r="D25" i="11" s="1"/>
  <c r="B18" i="5" l="1"/>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<sst xmlns="http://schemas.openxmlformats.org/spreadsheetml/2006/main" count="900" uniqueCount="364">
  <si>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</si>
  <si>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</si>
  <si>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</si>
  <si>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</si>
  <si>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</si>
  <si>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</si>
  <si>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</si>
  <si>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</si>
  <si>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</si>
  <si>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</si>
  <si>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</si>
  <si>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</si>
  <si>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</si>
  <si>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</si>
  <si>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</si>
  <si>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</si>
  <si>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</si>
  <si>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</si>
  <si>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</si>
  <si>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</si>
  <si>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</si>
  <si>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</si>
  <si>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</si>
  <si>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</si>
  <si>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</si>
  <si>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</si>
  <si>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</si>
  <si>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</si>
  <si>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</si>
  <si>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</si>
  <si>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</si>
  <si>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</si>
  <si>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</si>
  <si>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</si>
  <si>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</si>
  <si>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</si>
  <si>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</si>
  <si>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</si>
  <si>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</si>
  <si>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</si>
  <si>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</si>
  <si>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</si>
  <si>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</si>
  <si>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</si>
  <si>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</si>
  <si>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</si>
  <si>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</si>
  <si>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Data entered by the sponsors</t>
  </si>
  <si>
    <t>Project Title:</t>
  </si>
  <si>
    <t>Oates Rd.</t>
  </si>
  <si>
    <t>Calculated based on data entered by sponsor</t>
  </si>
  <si>
    <t>County</t>
  </si>
  <si>
    <t>Harris</t>
  </si>
  <si>
    <t>Benefits calculated by the template</t>
  </si>
  <si>
    <t>Facility Type</t>
  </si>
  <si>
    <t>Non-Freeway</t>
  </si>
  <si>
    <t>Street Name:</t>
  </si>
  <si>
    <t>*Preventable Crashes are those with defined characteristics that may be affected by the proposed improvement.</t>
  </si>
  <si>
    <t>Limits (From)</t>
  </si>
  <si>
    <t>US 90 Business</t>
  </si>
  <si>
    <t>Limits (To)</t>
  </si>
  <si>
    <t>Wallisville Rd.</t>
  </si>
  <si>
    <t>Length (in Miles)</t>
  </si>
  <si>
    <t>Application ID Number (Auto generated in Project Id online Statements of Project Interest):</t>
  </si>
  <si>
    <t>MPOID Number (RTP ID)/CSJ Number (TxDOT ID#):</t>
  </si>
  <si>
    <t>Daily Travel Demand</t>
  </si>
  <si>
    <t xml:space="preserve">2021 Traffic Volume </t>
  </si>
  <si>
    <t>2021 Potential Daily Walk/Bile Commuters</t>
  </si>
  <si>
    <t>OUTPUTS</t>
  </si>
  <si>
    <t>Crash Rates (All Crashes)</t>
  </si>
  <si>
    <t>Per 1 million VMT</t>
  </si>
  <si>
    <t>Per 100 million VMT</t>
  </si>
  <si>
    <t>Total Fatality Crash Rate</t>
  </si>
  <si>
    <t>Total Serious Injury Crash Rate</t>
  </si>
  <si>
    <t>HGAC regional crash data provided by HGAC upon request</t>
  </si>
  <si>
    <t xml:space="preserve">Data calculated </t>
  </si>
  <si>
    <t>NON-INTERSECTION RELATED CRASHES</t>
  </si>
  <si>
    <t>INTERSECTION RELATED CRASHES</t>
  </si>
  <si>
    <t>All CRASHES</t>
  </si>
  <si>
    <t>2017 -2021 Crash Data</t>
  </si>
  <si>
    <t>Non-Intersection Related Crashes (5 Years)</t>
  </si>
  <si>
    <t>Average Annual  Crashes</t>
  </si>
  <si>
    <t>2021  Crash Rate per 1 million VMT (Ped/Bike rate based on potential ped/bike commuters*)</t>
  </si>
  <si>
    <t>2021  Crash Rate per 100 million VMT (Ped/Bike rate based on potential ped/bike commuters*)</t>
  </si>
  <si>
    <t>Intersection Crashes (5 Years)</t>
  </si>
  <si>
    <t>All Crashes (5 Years)</t>
  </si>
  <si>
    <t>Non-Intersection crashes</t>
  </si>
  <si>
    <t xml:space="preserve">Intersection crashes </t>
  </si>
  <si>
    <t>Motorist Fatalities</t>
  </si>
  <si>
    <t>NON INTERSECTION</t>
  </si>
  <si>
    <t>INTERSECTION</t>
  </si>
  <si>
    <t>Motorist Serious Injuries</t>
  </si>
  <si>
    <t>DRIVEWAY ACCESS</t>
  </si>
  <si>
    <t>INTERSECTION RELATED</t>
  </si>
  <si>
    <t>Motorist Non-Serious Injuries</t>
  </si>
  <si>
    <t>Motorist Possible Injuries</t>
  </si>
  <si>
    <t>Pedestrian Fatalities</t>
  </si>
  <si>
    <t>Pedestrian Serious Injuries</t>
  </si>
  <si>
    <t>Pedestrian Non-Serious Injuries</t>
  </si>
  <si>
    <t>Pedestrian Possible Injuries</t>
  </si>
  <si>
    <t>Cyclist Fatalities</t>
  </si>
  <si>
    <t>Cyclist Serious Injuries</t>
  </si>
  <si>
    <t>Cyclist Non-Serious Injuries</t>
  </si>
  <si>
    <t>Cyclist possible Injuries</t>
  </si>
  <si>
    <t>Total Fatalities</t>
  </si>
  <si>
    <t>Total Serious Injuries</t>
  </si>
  <si>
    <t>Total Non-Serious Injuries</t>
  </si>
  <si>
    <t>Total Possible Injuries</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</si>
  <si>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</si>
  <si>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</si>
  <si>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</si>
  <si>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</si>
  <si>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</si>
  <si>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</si>
  <si>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</si>
  <si>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</si>
  <si>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</si>
  <si>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</si>
  <si>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</si>
  <si>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</si>
  <si>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</si>
  <si>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</si>
  <si>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</si>
  <si>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</si>
  <si>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</si>
  <si>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</si>
  <si>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</si>
  <si>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</si>
  <si>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</si>
  <si>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</si>
  <si>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</si>
  <si>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</si>
  <si>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</si>
  <si>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</si>
  <si>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</si>
  <si>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</si>
  <si>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</si>
  <si>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</si>
  <si>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</si>
  <si>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</si>
  <si>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</si>
  <si>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</si>
  <si>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</si>
  <si>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</si>
  <si>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</si>
  <si>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</si>
  <si>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</si>
  <si>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</si>
  <si>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</si>
  <si>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</si>
  <si>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</si>
  <si>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</si>
  <si>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</si>
  <si>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</si>
  <si>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</si>
  <si>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</si>
  <si>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</si>
  <si>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</si>
  <si>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</si>
  <si>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</si>
  <si>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</si>
  <si>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</si>
  <si>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</si>
  <si>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THU</t>
  </si>
  <si>
    <t>LOCAL ROAD/STREET (STREET, ROAD, AVE., BLVD., PL.,</t>
  </si>
  <si>
    <t>BU0090U</t>
  </si>
  <si>
    <t>WEST</t>
  </si>
  <si>
    <t>CLOUDY</t>
  </si>
  <si>
    <t>DAYLIGHT</t>
  </si>
  <si>
    <t>SIGNAL LIGHT</t>
  </si>
  <si>
    <t>MOTOR VEHICLE IN TRANSPORT</t>
  </si>
  <si>
    <t>NOT INJURED</t>
  </si>
  <si>
    <t>DRIVER INATTENTION</t>
  </si>
  <si>
    <t>Harris - 2</t>
  </si>
  <si>
    <t>Houston</t>
  </si>
  <si>
    <t>Houston - District I</t>
  </si>
  <si>
    <t>Incorporated</t>
  </si>
  <si>
    <t>y</t>
  </si>
  <si>
    <t>FRI</t>
  </si>
  <si>
    <t>UNKNOW</t>
  </si>
  <si>
    <t>CLEAR</t>
  </si>
  <si>
    <t>NON-INCAPACITATING INJURY</t>
  </si>
  <si>
    <t>DISREGARD STOP AND GO SIGNAL</t>
  </si>
  <si>
    <t>SOUTHWEST</t>
  </si>
  <si>
    <t>SAT</t>
  </si>
  <si>
    <t>OATES RD</t>
  </si>
  <si>
    <t>SOUTH</t>
  </si>
  <si>
    <t>FOG</t>
  </si>
  <si>
    <t>CENTER STRIPE/DIVIDER</t>
  </si>
  <si>
    <t>FAILED TO CONTROL SPEED</t>
  </si>
  <si>
    <t>MON</t>
  </si>
  <si>
    <t>EAST</t>
  </si>
  <si>
    <t>STOP SIGN</t>
  </si>
  <si>
    <t>FAILED TO YIELD RIGHT OF WAY - STOP SIGN</t>
  </si>
  <si>
    <t>FAILED TO YIELD RIGHT OF WAY - TURN ON RED</t>
  </si>
  <si>
    <t>US HIGHWAY</t>
  </si>
  <si>
    <t>NORTH</t>
  </si>
  <si>
    <t>MARKED LANES</t>
  </si>
  <si>
    <t>CHANGED LANE WHEN UNSAFE</t>
  </si>
  <si>
    <t>SUN</t>
  </si>
  <si>
    <t>OTHER NON COLLISION</t>
  </si>
  <si>
    <t>FIRE IN VEHICLE</t>
  </si>
  <si>
    <t>DARK, LIGHTED</t>
  </si>
  <si>
    <t>KILLED</t>
  </si>
  <si>
    <t>SIGNAL LIGHT WITH RED LIGHT RUNNING CAMERA</t>
  </si>
  <si>
    <t>DISREGARD STOP SIGN OR LIGHT</t>
  </si>
  <si>
    <t>TUE</t>
  </si>
  <si>
    <t>BACKED WITHOUT SAFETY</t>
  </si>
  <si>
    <t>STATE HIGHWAY</t>
  </si>
  <si>
    <t>FAILED TO DRIVE IN SINGLE LANE</t>
  </si>
  <si>
    <t>WED</t>
  </si>
  <si>
    <t>NONE</t>
  </si>
  <si>
    <t>ANIMAL</t>
  </si>
  <si>
    <t>ANIMAL ON ROAD - WILD</t>
  </si>
  <si>
    <t>ROAD RAGE</t>
  </si>
  <si>
    <t>FIXED OBJECT</t>
  </si>
  <si>
    <t>UNDER INFLUENCE - ALCOHOL</t>
  </si>
  <si>
    <t>RAIN</t>
  </si>
  <si>
    <t>FAILED TO GIVE HALF OF ROADWAY</t>
  </si>
  <si>
    <t>FAILED TO PASS TO LEFT SAFELY</t>
  </si>
  <si>
    <t>RR GATE/SIGNAL</t>
  </si>
  <si>
    <t>FAILED TO STOP FOR TRAIN</t>
  </si>
  <si>
    <t>Total</t>
  </si>
  <si>
    <t>Total_auto</t>
  </si>
  <si>
    <t>Total_Bicycle</t>
  </si>
  <si>
    <t>Total_Walk</t>
  </si>
  <si>
    <t>P_auto</t>
  </si>
  <si>
    <t>P_Bicycle</t>
  </si>
  <si>
    <t>P_Walk</t>
  </si>
  <si>
    <t>Total_4mile</t>
  </si>
  <si>
    <t>Total_3mile</t>
  </si>
  <si>
    <t>Total_2mile</t>
  </si>
  <si>
    <t>Total_1mile</t>
  </si>
  <si>
    <t>Total_05mile</t>
  </si>
  <si>
    <t>Walk_Potential_Person</t>
  </si>
  <si>
    <t>bike_Potential_Person</t>
  </si>
  <si>
    <t>Walk_Mode_Shift_Person</t>
  </si>
  <si>
    <t>Bike_Mode_Shift_Person</t>
  </si>
  <si>
    <t>Walk_Potential_Trip</t>
  </si>
  <si>
    <t>bike_Potential_Trip</t>
  </si>
  <si>
    <t>Walk_Mode_Shift_Trip</t>
  </si>
  <si>
    <t>Bike_Mode_Shift_Trip</t>
  </si>
  <si>
    <t>Walk_VMT_Reduction</t>
  </si>
  <si>
    <t>Bike_VMT_Reduction</t>
  </si>
  <si>
    <t>Total_VMT_Reduction</t>
  </si>
  <si>
    <t>Shape_Length</t>
  </si>
  <si>
    <t>Shape_Area</t>
  </si>
  <si>
    <t>Source: https://ftp.txdot.gov/pub/txdot-info/trf/hsip/hsip-guidance-june-2020.pdf</t>
  </si>
  <si>
    <t>Work Type (TxDOT HSIP)</t>
  </si>
  <si>
    <t>Work Code</t>
  </si>
  <si>
    <t>Crash Reduction Factor</t>
  </si>
  <si>
    <t>Service life</t>
  </si>
  <si>
    <t>Preventable Crash types</t>
  </si>
  <si>
    <t>Preventable Crash types (HSIP guidelines)</t>
  </si>
  <si>
    <t>Install Warning/Guide Signs</t>
  </si>
  <si>
    <t>Non-Intersection related (Roadway Related)</t>
  </si>
  <si>
    <t>Vehicle Movements/Manner of Collision, Roadway
Related</t>
  </si>
  <si>
    <t>Install Intersection Flashing Beacon</t>
  </si>
  <si>
    <t xml:space="preserve">Intersection Related </t>
  </si>
  <si>
    <t>Install Traffic Signal</t>
  </si>
  <si>
    <t>Intersection Related</t>
  </si>
  <si>
    <t>Intersection Related, Vehicle Movements/Manner of
Collision</t>
  </si>
  <si>
    <t>Improve Traffic Signals</t>
  </si>
  <si>
    <t>Install Pedestrian Signal</t>
  </si>
  <si>
    <t>Pedestrian, Cyclist</t>
  </si>
  <si>
    <t>Interconnect Signals</t>
  </si>
  <si>
    <t>All</t>
  </si>
  <si>
    <t>Install Delineators</t>
  </si>
  <si>
    <t>Roadway Related, Dark light condition</t>
  </si>
  <si>
    <t>Install School Zones</t>
  </si>
  <si>
    <t>Replace Flashing Beacon with a Traffic Signal</t>
  </si>
  <si>
    <t>Intersection Related, Vehicle Movements/Manner of
Collision, Pedestrian, Cyclist</t>
  </si>
  <si>
    <t>Install Overhead Signs</t>
  </si>
  <si>
    <t>Vehicle Movements/Manner of Collision</t>
  </si>
  <si>
    <t>Install Advance Warning Signals (Intersection — Existing Signal, Flashing Beacon or STOP Signs)</t>
  </si>
  <si>
    <t>Install Advance Warning Signals (Curve)</t>
  </si>
  <si>
    <t>Roadway Related, Vehicle Movements/Manner of Collision</t>
  </si>
  <si>
    <t>Install Advance Warning Signals and Signs (Intersection — Existing Signal, Flashing Beacon or STOP Signs)</t>
  </si>
  <si>
    <t>Install Advance Warning Signals and Signs (Curve)</t>
  </si>
  <si>
    <t>Roadway Related,  Vehicle Movements/Manner of Collision</t>
  </si>
  <si>
    <t>Install Advance Warning Signs (Intersection — Existing Warning Signals</t>
  </si>
  <si>
    <t>Install Advance Warning Signs (Curve — Existing Warning Signals)</t>
  </si>
  <si>
    <t>Improve Pedestrian Signals</t>
  </si>
  <si>
    <t>Pedestrian</t>
  </si>
  <si>
    <t>Install Advance Warning Signals and Signs</t>
  </si>
  <si>
    <t>Improve School Zone</t>
  </si>
  <si>
    <t xml:space="preserve">Install LED Flashing Chevrons (Curve) </t>
  </si>
  <si>
    <t>Install Chevrons</t>
  </si>
  <si>
    <t>Install Flashing Yellow Arrow</t>
  </si>
  <si>
    <t xml:space="preserve">Intersection Related, Vehicle Movements/Manner of
Collision, </t>
  </si>
  <si>
    <t xml:space="preserve">Install Surface Mounted Delineators on Centerline </t>
  </si>
  <si>
    <t>Install Median Barrier</t>
  </si>
  <si>
    <t>Install Raised Median</t>
  </si>
  <si>
    <t>Part of Roadway No. 1 Involved, (Vehicle Movements/Manner
of Collision</t>
  </si>
  <si>
    <t>Flatten Side Slope</t>
  </si>
  <si>
    <t>Roadway Related</t>
  </si>
  <si>
    <t>Safety Treat Fixed Objects</t>
  </si>
  <si>
    <t>Install Impact Attenuation System</t>
  </si>
  <si>
    <t>Object Struck</t>
  </si>
  <si>
    <t>Widen Bridge</t>
  </si>
  <si>
    <t>Resurfacing</t>
  </si>
  <si>
    <t>Surface Condition</t>
  </si>
  <si>
    <t>Safety Lighting</t>
  </si>
  <si>
    <t>Light Condition - Dark</t>
  </si>
  <si>
    <t>Safety Lighting at Intersection</t>
  </si>
  <si>
    <t>Light Condition - Dark, Intersection Related</t>
  </si>
  <si>
    <t>High Friction Surface Treatment (Curve)</t>
  </si>
  <si>
    <t xml:space="preserve">Roadway Related or Surface Condition </t>
  </si>
  <si>
    <t>High Friction Surface Treatment (Intersection)</t>
  </si>
  <si>
    <t>Install Pavement Markings</t>
  </si>
  <si>
    <t>Install Edge Marking</t>
  </si>
  <si>
    <t>Roadway Related/Off road</t>
  </si>
  <si>
    <t>Install Pedestrian Crosswalk</t>
  </si>
  <si>
    <t>Install Centerline Striping</t>
  </si>
  <si>
    <t>Install Sidewalks</t>
  </si>
  <si>
    <t>Widen Lane(s)</t>
  </si>
  <si>
    <t>Roadway Related, Vehicle Movements/Manner of Collision =</t>
  </si>
  <si>
    <t>Widen Paved Shoulder (to 5 ft. or less)</t>
  </si>
  <si>
    <t>Construct Paved Shoulders (1 – 4 ft.)</t>
  </si>
  <si>
    <t>Improve Vertical Alignment</t>
  </si>
  <si>
    <t>Improve Horizontal Alignment</t>
  </si>
  <si>
    <t>Increase Superelevation</t>
  </si>
  <si>
    <t>Construct Turn Arounds</t>
  </si>
  <si>
    <t>Intersection Related, Vehicle Movements/Manner of Collision</t>
  </si>
  <si>
    <t>Grade Separation</t>
  </si>
  <si>
    <t>Construct Interchange</t>
  </si>
  <si>
    <t>Close Crossover</t>
  </si>
  <si>
    <t>Part of Roadway Involved, Vehicle Movements/Manner of Collision</t>
  </si>
  <si>
    <t>Add Through Lane</t>
  </si>
  <si>
    <t>Install Continuous Turn Lane</t>
  </si>
  <si>
    <t>Vehicle Movements/Manner of Collision (Roadway related)</t>
  </si>
  <si>
    <t>Add Left Turn Lane</t>
  </si>
  <si>
    <t>Vehicle Movements/Manner of Collision, Intersection Related</t>
  </si>
  <si>
    <t>Lengthen Left Turn Lane</t>
  </si>
  <si>
    <t>Add Right Turn Lane</t>
  </si>
  <si>
    <t>Lengthen Right Turn Lane</t>
  </si>
  <si>
    <t>Construct Pedestrian Over/Under Pass</t>
  </si>
  <si>
    <t>Convert to One-Way Frontage Roads</t>
  </si>
  <si>
    <t>Part of Roadway Involved</t>
  </si>
  <si>
    <t>Milled Edge line Rumble Strips</t>
  </si>
  <si>
    <t>Profile Edge line Markings</t>
  </si>
  <si>
    <t>Roadway Related, Vehicle Movements/Manner of Collision, Surface condition - wet, slush, ice, snow</t>
  </si>
  <si>
    <t xml:space="preserve">Raised Edge line Rumble Strips </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</si>
  <si>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</si>
  <si>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</si>
  <si>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</si>
  <si>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Passing Lanes on 2-Lane Road</t>
  </si>
  <si>
    <t>Provide Additional Paved Surface Width</t>
  </si>
  <si>
    <t>Milled Centerline Rumble Strips</t>
  </si>
  <si>
    <t>Profile Centerline Markings</t>
  </si>
  <si>
    <t>Raised Centerline Rumble Strips</t>
  </si>
  <si>
    <t>Transverse Rumble Strips</t>
  </si>
  <si>
    <t>Construct a Roundabout</t>
  </si>
  <si>
    <t>Brazoria</t>
  </si>
  <si>
    <t>Freeway</t>
  </si>
  <si>
    <t>Chambers</t>
  </si>
  <si>
    <t>Fort Bend</t>
  </si>
  <si>
    <t>Galveston</t>
  </si>
  <si>
    <t>Liberty</t>
  </si>
  <si>
    <t>Montgomery</t>
  </si>
  <si>
    <t>Waller</t>
  </si>
  <si>
    <t>5-Year Average Regional Crash Rates Per 100 Million</t>
  </si>
  <si>
    <t>Fatalities</t>
  </si>
  <si>
    <t>Serious Injuries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</si>
</sst>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0">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2" fillId="3" borderId="1" xfId="0" applyFont="1" applyFill="1" applyBorder="1" applyAlignment="1">
      <alignment vertical="center" wrapText="1"/>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2" fontId="0" fillId="14" borderId="1" xfId="0" applyNumberFormat="1" applyFill="1" applyBorder="1" applyAlignment="1" applyProtection="1">
      <alignment horizontal="center" vertical="center"/>
      <protection locked="0"/>
    </xf>
    <xf numFmtId="166" fontId="0" fillId="14" borderId="1" xfId="0" applyNumberFormat="1" applyFill="1" applyBorder="1" applyAlignment="1" applyProtection="1">
      <alignment horizontal="center" vertical="center"/>
      <protection locked="0"/>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0" fillId="15" borderId="1" xfId="0" applyFill="1" applyBorder="1" applyAlignment="1" applyProtection="1">
      <alignment horizontal="center" vertical="center"/>
      <protection locked="0"/>
    </xf>
    <xf numFmtId="0" fontId="10" fillId="0" borderId="0" xfId="0" applyFont="1"/>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0" fontId="9" fillId="0" borderId="0" xfId="0" applyFont="1" applyAlignment="1">
      <alignment vertical="center"/>
    </xf>
    <xf numFmtId="1" fontId="0" fillId="0" borderId="0" xfId="0" applyNumberFormat="1" applyAlignment="1">
      <alignment vertical="center"/>
    </xf>
    <xf numFmtId="3" fontId="0" fillId="0" borderId="0" xfId="0" applyNumberFormat="1"/>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3" fontId="9" fillId="0" borderId="0" xfId="0" applyNumberFormat="1" applyFont="1"/>
    <xf numFmtId="2" fontId="9" fillId="0" borderId="0" xfId="0" applyNumberFormat="1" applyFont="1" applyAlignment="1">
      <alignment vertical="center"/>
    </xf>
    <xf numFmtId="169" fontId="9" fillId="0" borderId="0" xfId="0" applyNumberFormat="1" applyFont="1"/>
    <xf numFmtId="1" fontId="9" fillId="0" borderId="0" xfId="0" applyNumberFormat="1" applyFont="1"/>
    <xf numFmtId="166" fontId="9" fillId="0" borderId="0" xfId="0" applyNumberFormat="1" applyFont="1"/>
    <xf numFmtId="14" fontId="0" fillId="0" borderId="0" xfId="0" applyNumberFormat="1"/>
    <xf numFmtId="166" fontId="0" fillId="0" borderId="0" xfId="0" applyNumberFormat="1"/>
    <xf numFmtId="0" fontId="2" fillId="3" borderId="0" xfId="0" applyFont="1" applyFill="1" applyAlignment="1">
      <alignment horizontal="center" vertical="center" wrapText="1"/>
    </xf>
    <xf numFmtId="0" fontId="14" fillId="0" borderId="0" xfId="0" applyFont="1" applyAlignment="1">
      <alignment vertical="center" wrapText="1"/>
    </xf>
    <xf numFmtId="166" fontId="13" fillId="0" borderId="0" xfId="0" applyNumberFormat="1" applyFont="1" applyAlignment="1">
      <alignment vertical="center"/>
    </xf>
    <xf numFmtId="0" fontId="2" fillId="16" borderId="1" xfId="0" applyFont="1" applyFill="1" applyBorder="1" applyAlignment="1">
      <alignment vertical="center" wrapText="1"/>
    </xf>
    <xf numFmtId="166" fontId="3" fillId="13" borderId="1" xfId="0" applyNumberFormat="1" applyFont="1" applyFill="1" applyBorder="1" applyAlignment="1">
      <alignment vertical="center"/>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166" fontId="3" fillId="13" borderId="11" xfId="0" applyNumberFormat="1" applyFont="1" applyFill="1" applyBorder="1" applyAlignment="1">
      <alignment vertical="center"/>
    </xf>
    <xf numFmtId="0" fontId="2" fillId="16" borderId="12" xfId="0" applyFont="1" applyFill="1" applyBorder="1" applyAlignment="1">
      <alignment vertical="center" wrapText="1"/>
    </xf>
    <xf numFmtId="166" fontId="3" fillId="13" borderId="13" xfId="0" applyNumberFormat="1" applyFont="1" applyFill="1" applyBorder="1" applyAlignment="1">
      <alignment vertical="center"/>
    </xf>
    <xf numFmtId="166" fontId="3" fillId="13" borderId="14" xfId="0" applyNumberFormat="1" applyFont="1" applyFill="1" applyBorder="1" applyAlignment="1">
      <alignment vertical="center"/>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7" fillId="3" borderId="2" xfId="0" applyFont="1" applyFill="1" applyBorder="1" applyAlignment="1">
      <alignment horizontal="center"/>
    </xf>
    <xf numFmtId="0" fontId="7" fillId="3" borderId="3" xfId="0" applyFont="1" applyFill="1" applyBorder="1" applyAlignment="1">
      <alignment horizontal="center"/>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5" fillId="0" borderId="0" xfId="0" applyFont="1" applyAlignment="1">
      <alignment horizontal="left"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15" zoomScaleNormal="115" workbookViewId="0">
      <selection activeCell="M4" sqref="M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0"/>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0</v>
      </c>
      <c r="D3" s="3" t="s">
        <v>1</v>
      </c>
      <c r="E3" s="4" t="s">
        <v>2</v>
      </c>
      <c r="G3" s="10" t="s">
        <v>3</v>
      </c>
      <c r="H3" s="10"/>
      <c r="I3" s="10" t="s">
        <v>4</v>
      </c>
      <c r="J3" s="10" t="s">
        <v>5</v>
      </c>
    </row>
    <row r="4" spans="1:10">
      <c r="A4" s="1" t="s">
        <v>6</v>
      </c>
      <c r="B4" s="2"/>
      <c r="D4" s="1" t="s">
        <v>7</v>
      </c>
      <c r="E4" s="2">
        <v>2015</v>
      </c>
      <c r="G4" s="8">
        <f>E4</f>
        <v>2015</v>
      </c>
      <c r="H4" s="8">
        <f>IF(G4&lt;2041,1,0)</f>
        <v>1</v>
      </c>
      <c r="I4" s="17">
        <f>IF($G4&lt;($G$4+$E$5),$E$17,0)*H4</f>
        <v>0</v>
      </c>
      <c r="J4" s="22" t="e">
        <f>I4*$B$18*$B$19/10^3</f>
        <v>#REF!</v>
      </c>
    </row>
    <row r="5" spans="1:10">
      <c r="A5" s="1" t="s">
        <v>8</v>
      </c>
      <c r="B5" s="2"/>
      <c r="D5" s="1" t="s">
        <v>9</v>
      </c>
      <c r="E5" s="5">
        <v>10</v>
      </c>
      <c r="G5" s="9">
        <f t="shared" ref="G5:G29" si="0">G4+1</f>
        <v>2016</v>
      </c>
      <c r="H5" s="9">
        <f t="shared" ref="H5:H29" si="1">IF(G5&lt;2041,1,0)</f>
        <v>1</v>
      </c>
      <c r="I5" s="17">
        <f t="shared" ref="I5:I29" si="2">IF($G5&lt;($G$4+$E$5),$E$17,0)*H5</f>
        <v>0</v>
      </c>
      <c r="J5" s="29" t="e">
        <f t="shared" ref="J5:J24" si="3">I5*$B$18*$B$19/10^3</f>
        <v>#REF!</v>
      </c>
    </row>
    <row r="6" spans="1:10">
      <c r="A6" s="1" t="s">
        <v>10</v>
      </c>
      <c r="B6" s="2">
        <v>1</v>
      </c>
      <c r="D6" s="104" t="s">
        <v>11</v>
      </c>
      <c r="E6" s="105"/>
      <c r="G6" s="8">
        <f t="shared" si="0"/>
        <v>2017</v>
      </c>
      <c r="H6" s="8">
        <f t="shared" si="1"/>
        <v>1</v>
      </c>
      <c r="I6" s="17">
        <f t="shared" si="2"/>
        <v>0</v>
      </c>
      <c r="J6" s="22" t="e">
        <f t="shared" si="3"/>
        <v>#REF!</v>
      </c>
    </row>
    <row r="7" spans="1:10">
      <c r="A7" s="1" t="s">
        <v>12</v>
      </c>
      <c r="B7" s="18"/>
      <c r="D7" s="1" t="s">
        <v>13</v>
      </c>
      <c r="E7" s="5"/>
      <c r="G7" s="9">
        <f t="shared" si="0"/>
        <v>2018</v>
      </c>
      <c r="H7" s="9">
        <f t="shared" si="1"/>
        <v>1</v>
      </c>
      <c r="I7" s="17">
        <f t="shared" si="2"/>
        <v>0</v>
      </c>
      <c r="J7" s="29" t="e">
        <f t="shared" si="3"/>
        <v>#REF!</v>
      </c>
    </row>
    <row r="8" spans="1:10">
      <c r="A8" s="1" t="s">
        <v>14</v>
      </c>
      <c r="B8" s="18"/>
      <c r="D8" s="1" t="s">
        <v>15</v>
      </c>
      <c r="E8" s="32">
        <v>1.1499999999999999</v>
      </c>
      <c r="G8" s="8">
        <f t="shared" si="0"/>
        <v>2019</v>
      </c>
      <c r="H8" s="8">
        <f t="shared" si="1"/>
        <v>1</v>
      </c>
      <c r="I8" s="17">
        <f t="shared" si="2"/>
        <v>0</v>
      </c>
      <c r="J8" s="22" t="e">
        <f t="shared" si="3"/>
        <v>#REF!</v>
      </c>
    </row>
    <row r="9" spans="1:10">
      <c r="G9" s="9">
        <f t="shared" si="0"/>
        <v>2020</v>
      </c>
      <c r="H9" s="9">
        <f t="shared" si="1"/>
        <v>1</v>
      </c>
      <c r="I9" s="17">
        <f t="shared" si="2"/>
        <v>0</v>
      </c>
      <c r="J9" s="29" t="e">
        <f t="shared" si="3"/>
        <v>#REF!</v>
      </c>
    </row>
    <row r="10" spans="1:10">
      <c r="A10" s="7" t="s">
        <v>16</v>
      </c>
      <c r="G10" s="8">
        <f t="shared" si="0"/>
        <v>2021</v>
      </c>
      <c r="H10" s="8">
        <f t="shared" si="1"/>
        <v>1</v>
      </c>
      <c r="I10" s="17">
        <f t="shared" si="2"/>
        <v>0</v>
      </c>
      <c r="J10" s="22" t="e">
        <f t="shared" si="3"/>
        <v>#REF!</v>
      </c>
    </row>
    <row r="11" spans="1:10">
      <c r="A11" s="6" t="s">
        <v>17</v>
      </c>
      <c r="B11" s="30" t="e">
        <f>NPV($B$17,J4:J29)/(1+$B$17)^(E4-B16+1)</f>
        <v>#REF!</v>
      </c>
      <c r="G11" s="9">
        <f t="shared" si="0"/>
        <v>2022</v>
      </c>
      <c r="H11" s="9">
        <f t="shared" si="1"/>
        <v>1</v>
      </c>
      <c r="I11" s="17">
        <f t="shared" si="2"/>
        <v>0</v>
      </c>
      <c r="J11" s="29" t="e">
        <f t="shared" si="3"/>
        <v>#REF!</v>
      </c>
    </row>
    <row r="12" spans="1:10">
      <c r="A12" s="6" t="s">
        <v>18</v>
      </c>
      <c r="B12" s="28" t="e">
        <f>B11/B7</f>
        <v>#REF!</v>
      </c>
      <c r="G12" s="8">
        <f t="shared" si="0"/>
        <v>2023</v>
      </c>
      <c r="H12" s="8">
        <f t="shared" si="1"/>
        <v>1</v>
      </c>
      <c r="I12" s="17">
        <f t="shared" si="2"/>
        <v>0</v>
      </c>
      <c r="J12" s="22" t="e">
        <f t="shared" si="3"/>
        <v>#REF!</v>
      </c>
    </row>
    <row r="13" spans="1:10">
      <c r="G13" s="9">
        <f t="shared" si="0"/>
        <v>2024</v>
      </c>
      <c r="H13" s="9">
        <f t="shared" si="1"/>
        <v>1</v>
      </c>
      <c r="I13" s="17">
        <f t="shared" si="2"/>
        <v>0</v>
      </c>
      <c r="J13" s="29" t="e">
        <f t="shared" si="3"/>
        <v>#REF!</v>
      </c>
    </row>
    <row r="14" spans="1:10">
      <c r="G14" s="8">
        <f>G13+1</f>
        <v>2025</v>
      </c>
      <c r="H14" s="8">
        <f t="shared" si="1"/>
        <v>1</v>
      </c>
      <c r="I14" s="17">
        <f t="shared" si="2"/>
        <v>0</v>
      </c>
      <c r="J14" s="22" t="e">
        <f t="shared" si="3"/>
        <v>#REF!</v>
      </c>
    </row>
    <row r="15" spans="1:10">
      <c r="A15" s="11" t="s">
        <v>19</v>
      </c>
      <c r="G15" s="9">
        <f t="shared" si="0"/>
        <v>2026</v>
      </c>
      <c r="H15" s="9">
        <f t="shared" si="1"/>
        <v>1</v>
      </c>
      <c r="I15" s="17">
        <f t="shared" si="2"/>
        <v>0</v>
      </c>
      <c r="J15" s="29" t="e">
        <f t="shared" si="3"/>
        <v>#REF!</v>
      </c>
    </row>
    <row r="16" spans="1:10">
      <c r="A16" s="12" t="s">
        <v>20</v>
      </c>
      <c r="B16" s="12" t="e">
        <f>#REF!</f>
        <v>#REF!</v>
      </c>
      <c r="D16" s="11" t="s">
        <v>21</v>
      </c>
      <c r="E16" s="19" t="s">
        <v>2</v>
      </c>
      <c r="G16" s="8">
        <f t="shared" si="0"/>
        <v>2027</v>
      </c>
      <c r="H16" s="8">
        <f t="shared" si="1"/>
        <v>1</v>
      </c>
      <c r="I16" s="17">
        <f t="shared" si="2"/>
        <v>0</v>
      </c>
      <c r="J16" s="22" t="e">
        <f t="shared" si="3"/>
        <v>#REF!</v>
      </c>
    </row>
    <row r="17" spans="1:10">
      <c r="A17" s="12" t="s">
        <v>22</v>
      </c>
      <c r="B17" s="13" t="e">
        <f>#REF!</f>
        <v>#REF!</v>
      </c>
      <c r="D17" s="15" t="s">
        <v>23</v>
      </c>
      <c r="E17" s="16">
        <f>E7/E8</f>
        <v>0</v>
      </c>
      <c r="G17" s="9">
        <f t="shared" si="0"/>
        <v>2028</v>
      </c>
      <c r="H17" s="9">
        <f t="shared" si="1"/>
        <v>1</v>
      </c>
      <c r="I17" s="17">
        <f t="shared" si="2"/>
        <v>0</v>
      </c>
      <c r="J17" s="29" t="e">
        <f t="shared" si="3"/>
        <v>#REF!</v>
      </c>
    </row>
    <row r="18" spans="1:10">
      <c r="A18" s="12" t="s">
        <v>24</v>
      </c>
      <c r="B18" s="12">
        <f>IF(B6=2,2.1, 1.1)</f>
        <v>1.1000000000000001</v>
      </c>
      <c r="G18" s="8">
        <f t="shared" si="0"/>
        <v>2029</v>
      </c>
      <c r="H18" s="8">
        <f t="shared" si="1"/>
        <v>1</v>
      </c>
      <c r="I18" s="17">
        <f t="shared" si="2"/>
        <v>0</v>
      </c>
      <c r="J18" s="22" t="e">
        <f t="shared" si="3"/>
        <v>#REF!</v>
      </c>
    </row>
    <row r="19" spans="1:10">
      <c r="A19" s="12" t="s">
        <v>25</v>
      </c>
      <c r="B19" s="14" t="e">
        <f>#REF!</f>
        <v>#REF!</v>
      </c>
      <c r="G19" s="9">
        <f t="shared" si="0"/>
        <v>2030</v>
      </c>
      <c r="H19" s="9">
        <f t="shared" si="1"/>
        <v>1</v>
      </c>
      <c r="I19" s="17">
        <f t="shared" si="2"/>
        <v>0</v>
      </c>
      <c r="J19" s="29" t="e">
        <f t="shared" si="3"/>
        <v>#REF!</v>
      </c>
    </row>
    <row r="20" spans="1:10">
      <c r="A20" s="12" t="s">
        <v>26</v>
      </c>
      <c r="B20" s="12">
        <v>260</v>
      </c>
      <c r="G20" s="8">
        <f t="shared" si="0"/>
        <v>2031</v>
      </c>
      <c r="H20" s="8">
        <f t="shared" si="1"/>
        <v>1</v>
      </c>
      <c r="I20" s="17">
        <f t="shared" si="2"/>
        <v>0</v>
      </c>
      <c r="J20" s="22" t="e">
        <f t="shared" si="3"/>
        <v>#REF!</v>
      </c>
    </row>
    <row r="21" spans="1:10">
      <c r="G21" s="9">
        <f t="shared" si="0"/>
        <v>2032</v>
      </c>
      <c r="H21" s="9">
        <f t="shared" si="1"/>
        <v>1</v>
      </c>
      <c r="I21" s="17">
        <f t="shared" si="2"/>
        <v>0</v>
      </c>
      <c r="J21" s="29"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9"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9"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9"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9"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0</v>
      </c>
      <c r="D3" s="3" t="s">
        <v>30</v>
      </c>
      <c r="E3" s="4" t="s">
        <v>2</v>
      </c>
      <c r="G3" s="10" t="s">
        <v>3</v>
      </c>
      <c r="H3" s="10" t="s">
        <v>31</v>
      </c>
      <c r="I3" s="10" t="s">
        <v>32</v>
      </c>
      <c r="J3" s="10" t="s">
        <v>33</v>
      </c>
      <c r="K3" s="10" t="s">
        <v>34</v>
      </c>
    </row>
    <row r="4" spans="1:11">
      <c r="A4" s="1" t="s">
        <v>6</v>
      </c>
      <c r="B4" s="2"/>
      <c r="D4" s="1" t="s">
        <v>7</v>
      </c>
      <c r="E4" s="2">
        <v>2015</v>
      </c>
      <c r="G4" s="8">
        <f>E4</f>
        <v>2015</v>
      </c>
      <c r="H4" s="25" t="e">
        <f t="shared" ref="H4:H24" si="0">IF($G4&lt;($G$4+$E$5),$E$17,0)</f>
        <v>#REF!</v>
      </c>
      <c r="I4" s="24" t="e">
        <f>H4*$B$20/10^3</f>
        <v>#REF!</v>
      </c>
      <c r="J4" s="25" t="e">
        <f t="shared" ref="J4:J24" si="1">IF($G4&lt;($G$4+$E$5),$E$18,0)</f>
        <v>#REF!</v>
      </c>
      <c r="K4" s="24" t="e">
        <f>J4*$B$21/10^3</f>
        <v>#REF!</v>
      </c>
    </row>
    <row r="5" spans="1:11">
      <c r="A5" s="1" t="s">
        <v>8</v>
      </c>
      <c r="B5" s="2"/>
      <c r="D5" s="1" t="s">
        <v>9</v>
      </c>
      <c r="E5" s="5">
        <v>10</v>
      </c>
      <c r="G5" s="9">
        <f t="shared" ref="G5:G29" si="2">G4+1</f>
        <v>2016</v>
      </c>
      <c r="H5" s="25" t="e">
        <f t="shared" si="0"/>
        <v>#REF!</v>
      </c>
      <c r="I5" s="26" t="e">
        <f t="shared" ref="I5:I24" si="3">H5*$B$20/10^3</f>
        <v>#REF!</v>
      </c>
      <c r="J5" s="25" t="e">
        <f t="shared" si="1"/>
        <v>#REF!</v>
      </c>
      <c r="K5" s="26" t="e">
        <f t="shared" ref="K5:K24" si="4">J5*$B$21/10^3</f>
        <v>#REF!</v>
      </c>
    </row>
    <row r="6" spans="1:11">
      <c r="A6" s="1" t="s">
        <v>35</v>
      </c>
      <c r="B6" s="2">
        <v>2</v>
      </c>
      <c r="D6" s="104" t="s">
        <v>11</v>
      </c>
      <c r="E6" s="105"/>
      <c r="G6" s="8">
        <f t="shared" si="2"/>
        <v>2017</v>
      </c>
      <c r="H6" s="25" t="e">
        <f t="shared" si="0"/>
        <v>#REF!</v>
      </c>
      <c r="I6" s="24" t="e">
        <f t="shared" si="3"/>
        <v>#REF!</v>
      </c>
      <c r="J6" s="25" t="e">
        <f t="shared" si="1"/>
        <v>#REF!</v>
      </c>
      <c r="K6" s="24" t="e">
        <f t="shared" si="4"/>
        <v>#REF!</v>
      </c>
    </row>
    <row r="7" spans="1:11">
      <c r="A7" s="1" t="s">
        <v>12</v>
      </c>
      <c r="B7" s="18"/>
      <c r="D7" s="1" t="s">
        <v>36</v>
      </c>
      <c r="E7" s="5"/>
      <c r="G7" s="9">
        <f t="shared" si="2"/>
        <v>2018</v>
      </c>
      <c r="H7" s="25" t="e">
        <f t="shared" si="0"/>
        <v>#REF!</v>
      </c>
      <c r="I7" s="26" t="e">
        <f t="shared" si="3"/>
        <v>#REF!</v>
      </c>
      <c r="J7" s="25" t="e">
        <f t="shared" si="1"/>
        <v>#REF!</v>
      </c>
      <c r="K7" s="26" t="e">
        <f t="shared" si="4"/>
        <v>#REF!</v>
      </c>
    </row>
    <row r="8" spans="1:11">
      <c r="A8" s="1" t="s">
        <v>14</v>
      </c>
      <c r="B8" s="18"/>
      <c r="D8" s="104" t="s">
        <v>37</v>
      </c>
      <c r="E8" s="105"/>
      <c r="G8" s="8">
        <f t="shared" si="2"/>
        <v>2019</v>
      </c>
      <c r="H8" s="25" t="e">
        <f t="shared" si="0"/>
        <v>#REF!</v>
      </c>
      <c r="I8" s="24" t="e">
        <f t="shared" si="3"/>
        <v>#REF!</v>
      </c>
      <c r="J8" s="25" t="e">
        <f t="shared" si="1"/>
        <v>#REF!</v>
      </c>
      <c r="K8" s="24" t="e">
        <f t="shared" si="4"/>
        <v>#REF!</v>
      </c>
    </row>
    <row r="9" spans="1:11">
      <c r="D9" s="1" t="s">
        <v>38</v>
      </c>
      <c r="E9" s="5"/>
      <c r="G9" s="9">
        <f t="shared" si="2"/>
        <v>2020</v>
      </c>
      <c r="H9" s="25" t="e">
        <f t="shared" si="0"/>
        <v>#REF!</v>
      </c>
      <c r="I9" s="26" t="e">
        <f t="shared" si="3"/>
        <v>#REF!</v>
      </c>
      <c r="J9" s="25" t="e">
        <f t="shared" si="1"/>
        <v>#REF!</v>
      </c>
      <c r="K9" s="26" t="e">
        <f t="shared" si="4"/>
        <v>#REF!</v>
      </c>
    </row>
    <row r="10" spans="1:11">
      <c r="A10" s="7" t="s">
        <v>16</v>
      </c>
      <c r="D10" s="1" t="s">
        <v>39</v>
      </c>
      <c r="E10" s="5"/>
      <c r="G10" s="8">
        <f t="shared" si="2"/>
        <v>2021</v>
      </c>
      <c r="H10" s="25" t="e">
        <f t="shared" si="0"/>
        <v>#REF!</v>
      </c>
      <c r="I10" s="24" t="e">
        <f t="shared" si="3"/>
        <v>#REF!</v>
      </c>
      <c r="J10" s="25" t="e">
        <f t="shared" si="1"/>
        <v>#REF!</v>
      </c>
      <c r="K10" s="24" t="e">
        <f t="shared" si="4"/>
        <v>#REF!</v>
      </c>
    </row>
    <row r="11" spans="1:11">
      <c r="A11" s="6" t="s">
        <v>40</v>
      </c>
      <c r="B11" s="27" t="e">
        <f>(NPV($B$17,K4:K24)+NPV($B$17,I4:I24))/(1+$B$17)^2</f>
        <v>#REF!</v>
      </c>
      <c r="G11" s="9">
        <f t="shared" si="2"/>
        <v>2022</v>
      </c>
      <c r="H11" s="25" t="e">
        <f t="shared" si="0"/>
        <v>#REF!</v>
      </c>
      <c r="I11" s="26" t="e">
        <f t="shared" si="3"/>
        <v>#REF!</v>
      </c>
      <c r="J11" s="25" t="e">
        <f t="shared" si="1"/>
        <v>#REF!</v>
      </c>
      <c r="K11" s="26" t="e">
        <f t="shared" si="4"/>
        <v>#REF!</v>
      </c>
    </row>
    <row r="12" spans="1:11">
      <c r="A12" s="6" t="s">
        <v>18</v>
      </c>
      <c r="B12" s="28" t="e">
        <f>B11/B7</f>
        <v>#REF!</v>
      </c>
      <c r="G12" s="8">
        <f t="shared" si="2"/>
        <v>2023</v>
      </c>
      <c r="H12" s="25" t="e">
        <f t="shared" si="0"/>
        <v>#REF!</v>
      </c>
      <c r="I12" s="24" t="e">
        <f t="shared" si="3"/>
        <v>#REF!</v>
      </c>
      <c r="J12" s="25" t="e">
        <f t="shared" si="1"/>
        <v>#REF!</v>
      </c>
      <c r="K12" s="24" t="e">
        <f t="shared" si="4"/>
        <v>#REF!</v>
      </c>
    </row>
    <row r="13" spans="1:11">
      <c r="A13" s="6" t="s">
        <v>41</v>
      </c>
      <c r="B13" s="27" t="e">
        <f>B7*(B17/(1-(1+B17)^(-E5))/(SUM(H4:H29)+SUM(J4:J29)))</f>
        <v>#REF!</v>
      </c>
      <c r="G13" s="9">
        <f t="shared" si="2"/>
        <v>2024</v>
      </c>
      <c r="H13" s="25" t="e">
        <f t="shared" si="0"/>
        <v>#REF!</v>
      </c>
      <c r="I13" s="26" t="e">
        <f t="shared" si="3"/>
        <v>#REF!</v>
      </c>
      <c r="J13" s="25" t="e">
        <f t="shared" si="1"/>
        <v>#REF!</v>
      </c>
      <c r="K13" s="26" t="e">
        <f t="shared" si="4"/>
        <v>#REF!</v>
      </c>
    </row>
    <row r="14" spans="1:11">
      <c r="G14" s="8">
        <f>G13+1</f>
        <v>2025</v>
      </c>
      <c r="H14" s="25">
        <f t="shared" si="0"/>
        <v>0</v>
      </c>
      <c r="I14" s="24" t="e">
        <f t="shared" si="3"/>
        <v>#REF!</v>
      </c>
      <c r="J14" s="25">
        <f t="shared" si="1"/>
        <v>0</v>
      </c>
      <c r="K14" s="24" t="e">
        <f t="shared" si="4"/>
        <v>#REF!</v>
      </c>
    </row>
    <row r="15" spans="1:11">
      <c r="A15" s="11" t="s">
        <v>19</v>
      </c>
      <c r="G15" s="9">
        <f t="shared" si="2"/>
        <v>2026</v>
      </c>
      <c r="H15" s="25">
        <f t="shared" si="0"/>
        <v>0</v>
      </c>
      <c r="I15" s="26" t="e">
        <f t="shared" si="3"/>
        <v>#REF!</v>
      </c>
      <c r="J15" s="25">
        <f t="shared" si="1"/>
        <v>0</v>
      </c>
      <c r="K15" s="26" t="e">
        <f t="shared" si="4"/>
        <v>#REF!</v>
      </c>
    </row>
    <row r="16" spans="1:11">
      <c r="A16" s="12" t="s">
        <v>20</v>
      </c>
      <c r="B16" s="12">
        <v>2015</v>
      </c>
      <c r="D16" s="11" t="s">
        <v>21</v>
      </c>
      <c r="E16" s="19" t="s">
        <v>2</v>
      </c>
      <c r="G16" s="8">
        <f t="shared" si="2"/>
        <v>2027</v>
      </c>
      <c r="H16" s="25">
        <f t="shared" si="0"/>
        <v>0</v>
      </c>
      <c r="I16" s="24" t="e">
        <f t="shared" si="3"/>
        <v>#REF!</v>
      </c>
      <c r="J16" s="25">
        <f t="shared" si="1"/>
        <v>0</v>
      </c>
      <c r="K16" s="24" t="e">
        <f t="shared" si="4"/>
        <v>#REF!</v>
      </c>
    </row>
    <row r="17" spans="1:11">
      <c r="A17" s="12" t="s">
        <v>22</v>
      </c>
      <c r="B17" s="13">
        <v>7.0000000000000007E-2</v>
      </c>
      <c r="D17" s="15" t="s">
        <v>38</v>
      </c>
      <c r="E17" s="21" t="e">
        <f>IF(E9,E9,$E$7*B18*$B$22/10^6)</f>
        <v>#REF!</v>
      </c>
      <c r="G17" s="9">
        <f t="shared" si="2"/>
        <v>2028</v>
      </c>
      <c r="H17" s="25">
        <f t="shared" si="0"/>
        <v>0</v>
      </c>
      <c r="I17" s="26" t="e">
        <f t="shared" si="3"/>
        <v>#REF!</v>
      </c>
      <c r="J17" s="25">
        <f t="shared" si="1"/>
        <v>0</v>
      </c>
      <c r="K17" s="26" t="e">
        <f t="shared" si="4"/>
        <v>#REF!</v>
      </c>
    </row>
    <row r="18" spans="1:11">
      <c r="A18" s="12" t="s">
        <v>42</v>
      </c>
      <c r="B18" s="31" t="e">
        <f>IF($B$6=2,#REF!,0)</f>
        <v>#REF!</v>
      </c>
      <c r="D18" s="15" t="s">
        <v>39</v>
      </c>
      <c r="E18" s="21" t="e">
        <f>IF(E10,E10,$E$7*B19*$B$22/10^6)</f>
        <v>#REF!</v>
      </c>
      <c r="G18" s="8">
        <f t="shared" si="2"/>
        <v>2029</v>
      </c>
      <c r="H18" s="25">
        <f t="shared" si="0"/>
        <v>0</v>
      </c>
      <c r="I18" s="24" t="e">
        <f t="shared" si="3"/>
        <v>#REF!</v>
      </c>
      <c r="J18" s="25">
        <f t="shared" si="1"/>
        <v>0</v>
      </c>
      <c r="K18" s="24" t="e">
        <f t="shared" si="4"/>
        <v>#REF!</v>
      </c>
    </row>
    <row r="19" spans="1:11">
      <c r="A19" s="12" t="s">
        <v>43</v>
      </c>
      <c r="B19" s="31" t="e">
        <f>IF($B$6=2,#REF!,0)</f>
        <v>#REF!</v>
      </c>
      <c r="G19" s="9">
        <f t="shared" si="2"/>
        <v>2030</v>
      </c>
      <c r="H19" s="25">
        <f t="shared" si="0"/>
        <v>0</v>
      </c>
      <c r="I19" s="26" t="e">
        <f t="shared" si="3"/>
        <v>#REF!</v>
      </c>
      <c r="J19" s="25">
        <f t="shared" si="1"/>
        <v>0</v>
      </c>
      <c r="K19" s="26" t="e">
        <f t="shared" si="4"/>
        <v>#REF!</v>
      </c>
    </row>
    <row r="20" spans="1:11">
      <c r="A20" s="12" t="s">
        <v>44</v>
      </c>
      <c r="B20" s="23" t="e">
        <f>#REF!</f>
        <v>#REF!</v>
      </c>
      <c r="G20" s="8">
        <f t="shared" si="2"/>
        <v>2031</v>
      </c>
      <c r="H20" s="25">
        <f t="shared" si="0"/>
        <v>0</v>
      </c>
      <c r="I20" s="24" t="e">
        <f t="shared" si="3"/>
        <v>#REF!</v>
      </c>
      <c r="J20" s="25">
        <f t="shared" si="1"/>
        <v>0</v>
      </c>
      <c r="K20" s="24" t="e">
        <f t="shared" si="4"/>
        <v>#REF!</v>
      </c>
    </row>
    <row r="21" spans="1:11">
      <c r="A21" s="12" t="s">
        <v>45</v>
      </c>
      <c r="B21" s="23" t="e">
        <f>#REF!</f>
        <v>#REF!</v>
      </c>
      <c r="G21" s="9">
        <f t="shared" si="2"/>
        <v>2032</v>
      </c>
      <c r="H21" s="25">
        <f t="shared" si="0"/>
        <v>0</v>
      </c>
      <c r="I21" s="26" t="e">
        <f t="shared" si="3"/>
        <v>#REF!</v>
      </c>
      <c r="J21" s="25">
        <f t="shared" si="1"/>
        <v>0</v>
      </c>
      <c r="K21" s="26" t="e">
        <f t="shared" si="4"/>
        <v>#REF!</v>
      </c>
    </row>
    <row r="22" spans="1:11">
      <c r="A22" s="12" t="s">
        <v>26</v>
      </c>
      <c r="B22" s="12">
        <v>260</v>
      </c>
      <c r="G22" s="8">
        <f t="shared" si="2"/>
        <v>2033</v>
      </c>
      <c r="H22" s="25">
        <f t="shared" si="0"/>
        <v>0</v>
      </c>
      <c r="I22" s="24" t="e">
        <f t="shared" si="3"/>
        <v>#REF!</v>
      </c>
      <c r="J22" s="25">
        <f t="shared" si="1"/>
        <v>0</v>
      </c>
      <c r="K22" s="24" t="e">
        <f t="shared" si="4"/>
        <v>#REF!</v>
      </c>
    </row>
    <row r="23" spans="1:11">
      <c r="G23" s="9">
        <f t="shared" si="2"/>
        <v>2034</v>
      </c>
      <c r="H23" s="25">
        <f t="shared" si="0"/>
        <v>0</v>
      </c>
      <c r="I23" s="26" t="e">
        <f t="shared" si="3"/>
        <v>#REF!</v>
      </c>
      <c r="J23" s="25">
        <f t="shared" si="1"/>
        <v>0</v>
      </c>
      <c r="K23" s="26" t="e">
        <f t="shared" si="4"/>
        <v>#REF!</v>
      </c>
    </row>
    <row r="24" spans="1:11">
      <c r="G24" s="8">
        <f t="shared" si="2"/>
        <v>2035</v>
      </c>
      <c r="H24" s="25">
        <f t="shared" si="0"/>
        <v>0</v>
      </c>
      <c r="I24" s="24" t="e">
        <f t="shared" si="3"/>
        <v>#REF!</v>
      </c>
      <c r="J24" s="25">
        <f t="shared" si="1"/>
        <v>0</v>
      </c>
      <c r="K24" s="24" t="e">
        <f t="shared" si="4"/>
        <v>#REF!</v>
      </c>
    </row>
    <row r="25" spans="1:11">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c r="G26" s="8">
        <f t="shared" si="2"/>
        <v>2037</v>
      </c>
      <c r="H26" s="25">
        <f t="shared" si="5"/>
        <v>0</v>
      </c>
      <c r="I26" s="24" t="e">
        <f t="shared" si="6"/>
        <v>#REF!</v>
      </c>
      <c r="J26" s="25">
        <f t="shared" si="7"/>
        <v>0</v>
      </c>
      <c r="K26" s="24" t="e">
        <f t="shared" si="8"/>
        <v>#REF!</v>
      </c>
    </row>
    <row r="27" spans="1:11">
      <c r="G27" s="9">
        <f t="shared" si="2"/>
        <v>2038</v>
      </c>
      <c r="H27" s="25">
        <f t="shared" si="5"/>
        <v>0</v>
      </c>
      <c r="I27" s="26" t="e">
        <f t="shared" si="6"/>
        <v>#REF!</v>
      </c>
      <c r="J27" s="25">
        <f t="shared" si="7"/>
        <v>0</v>
      </c>
      <c r="K27" s="26" t="e">
        <f t="shared" si="8"/>
        <v>#REF!</v>
      </c>
    </row>
    <row r="28" spans="1:11">
      <c r="G28" s="8">
        <f t="shared" si="2"/>
        <v>2039</v>
      </c>
      <c r="H28" s="25">
        <f t="shared" si="5"/>
        <v>0</v>
      </c>
      <c r="I28" s="24" t="e">
        <f t="shared" si="6"/>
        <v>#REF!</v>
      </c>
      <c r="J28" s="25">
        <f t="shared" si="7"/>
        <v>0</v>
      </c>
      <c r="K28" s="24" t="e">
        <f t="shared" si="8"/>
        <v>#REF!</v>
      </c>
    </row>
    <row r="29" spans="1:11">
      <c r="G29" s="9">
        <f t="shared" si="2"/>
        <v>2040</v>
      </c>
      <c r="H29" s="25">
        <f>IF($G29&lt;($G$4+$E$5),$E$17,0)</f>
        <v>0</v>
      </c>
      <c r="I29" s="26" t="e">
        <f t="shared" si="6"/>
        <v>#REF!</v>
      </c>
      <c r="J29" s="25">
        <f>IF($G29&lt;($G$4+$E$5),$E$18,0)</f>
        <v>0</v>
      </c>
      <c r="K29" s="26" t="e">
        <f t="shared" si="8"/>
        <v>#REF!</v>
      </c>
    </row>
    <row r="31" spans="1:11">
      <c r="A31" s="20"/>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topLeftCell="A7" zoomScale="115" zoomScaleNormal="115" workbookViewId="0">
      <selection activeCell="C9" sqref="C9"/>
    </sheetView>
  </sheetViews>
  <sheetFormatPr defaultColWidth="9.140625" defaultRowHeight="15"/>
  <cols>
    <col min="1" max="1" width="9.140625" style="42"/>
    <col min="2" max="2" width="41.140625" style="42" customWidth="1"/>
    <col min="3" max="3" width="12.140625" style="42" customWidth="1"/>
    <col min="4" max="4" width="12.85546875" style="42" customWidth="1"/>
    <col min="5" max="5" width="5.85546875" style="42" customWidth="1"/>
    <col min="6" max="6" width="23.85546875" style="42" customWidth="1"/>
    <col min="7" max="7" width="19.140625" style="42" customWidth="1"/>
    <col min="8" max="8" width="14.140625" style="42" customWidth="1"/>
    <col min="9" max="9" width="13.7109375" style="42" customWidth="1"/>
    <col min="10" max="10" width="12" style="50" customWidth="1"/>
    <col min="11" max="12" width="9.140625" style="42"/>
    <col min="13" max="13" width="11.5703125" style="42" bestFit="1" customWidth="1"/>
    <col min="14" max="16384" width="9.140625" style="42"/>
  </cols>
  <sheetData>
    <row r="2" spans="2:19" ht="18.75">
      <c r="B2" s="43" t="s">
        <v>46</v>
      </c>
      <c r="C2" s="44"/>
      <c r="D2" s="44"/>
      <c r="E2" s="44"/>
      <c r="F2" s="44"/>
    </row>
    <row r="3" spans="2:19">
      <c r="B3" s="49"/>
      <c r="C3" s="49"/>
      <c r="D3" s="49"/>
    </row>
    <row r="4" spans="2:19">
      <c r="B4" s="107" t="s">
        <v>0</v>
      </c>
      <c r="C4" s="108"/>
      <c r="D4" s="49"/>
      <c r="E4" s="45"/>
      <c r="F4" s="42" t="s">
        <v>47</v>
      </c>
    </row>
    <row r="5" spans="2:19">
      <c r="B5" s="74" t="s">
        <v>48</v>
      </c>
      <c r="C5" s="68" t="s">
        <v>49</v>
      </c>
      <c r="D5" s="46"/>
      <c r="E5" s="48"/>
      <c r="F5" s="42" t="s">
        <v>50</v>
      </c>
    </row>
    <row r="6" spans="2:19">
      <c r="B6" s="74" t="s">
        <v>51</v>
      </c>
      <c r="C6" s="68" t="s">
        <v>52</v>
      </c>
      <c r="D6" s="46"/>
      <c r="E6" s="47"/>
      <c r="F6" s="42" t="s">
        <v>53</v>
      </c>
    </row>
    <row r="7" spans="2:19" ht="30">
      <c r="B7" s="74" t="s">
        <v>54</v>
      </c>
      <c r="C7" s="68" t="s">
        <v>55</v>
      </c>
      <c r="D7" s="46"/>
    </row>
    <row r="8" spans="2:19" ht="14.45" customHeight="1">
      <c r="B8" s="74" t="s">
        <v>56</v>
      </c>
      <c r="C8" s="68" t="s">
        <v>49</v>
      </c>
      <c r="D8" s="46"/>
      <c r="E8" s="112" t="s">
        <v>57</v>
      </c>
      <c r="F8" s="112"/>
    </row>
    <row r="9" spans="2:19" ht="30.75">
      <c r="B9" s="74" t="s">
        <v>58</v>
      </c>
      <c r="C9" s="68" t="s">
        <v>59</v>
      </c>
      <c r="D9" s="46"/>
      <c r="E9" s="112"/>
      <c r="F9" s="112"/>
    </row>
    <row r="10" spans="2:19" ht="30">
      <c r="B10" s="74" t="s">
        <v>60</v>
      </c>
      <c r="C10" s="68" t="s">
        <v>61</v>
      </c>
      <c r="D10" s="46"/>
      <c r="E10" s="112"/>
      <c r="F10" s="112"/>
    </row>
    <row r="11" spans="2:19">
      <c r="B11" s="74" t="s">
        <v>62</v>
      </c>
      <c r="C11" s="68">
        <v>1.76</v>
      </c>
      <c r="D11" s="94"/>
      <c r="E11" s="112"/>
      <c r="F11" s="112"/>
      <c r="N11" s="106"/>
      <c r="O11" s="106"/>
      <c r="P11" s="106"/>
      <c r="Q11" s="106"/>
      <c r="R11" s="106"/>
      <c r="S11" s="106"/>
    </row>
    <row r="12" spans="2:19" ht="45">
      <c r="B12" s="74" t="s">
        <v>63</v>
      </c>
      <c r="C12" s="68">
        <v>1201</v>
      </c>
      <c r="D12" s="46"/>
      <c r="E12" s="93"/>
      <c r="F12" s="93"/>
    </row>
    <row r="13" spans="2:19" ht="30">
      <c r="B13" s="74" t="s">
        <v>64</v>
      </c>
      <c r="C13" s="68"/>
      <c r="D13" s="46"/>
      <c r="E13" s="93"/>
      <c r="F13" s="93"/>
    </row>
    <row r="14" spans="2:19">
      <c r="B14" s="49"/>
      <c r="C14" s="46"/>
      <c r="D14" s="46"/>
    </row>
    <row r="15" spans="2:19">
      <c r="B15" s="49"/>
      <c r="C15" s="46"/>
      <c r="D15" s="46"/>
      <c r="M15" s="66"/>
      <c r="N15" s="66"/>
    </row>
    <row r="16" spans="2:19">
      <c r="B16" s="107" t="s">
        <v>65</v>
      </c>
      <c r="C16" s="108"/>
      <c r="D16" s="95"/>
      <c r="M16" s="66"/>
      <c r="N16" s="66"/>
    </row>
    <row r="17" spans="2:14">
      <c r="B17" s="74" t="s">
        <v>66</v>
      </c>
      <c r="C17" s="96">
        <v>7905</v>
      </c>
      <c r="D17" s="97"/>
      <c r="F17" s="66"/>
      <c r="H17" s="57"/>
      <c r="M17" s="66"/>
      <c r="N17" s="66"/>
    </row>
    <row r="18" spans="2:14">
      <c r="B18" s="98" t="s">
        <v>67</v>
      </c>
      <c r="C18" s="99">
        <f>SUM('Ped bike commuter analysis data'!$O:$O,'Ped bike commuter analysis data'!$P:$P)</f>
        <v>1</v>
      </c>
      <c r="D18" s="49"/>
      <c r="F18" s="66"/>
      <c r="H18" s="66"/>
      <c r="M18" s="66"/>
      <c r="N18" s="66"/>
    </row>
    <row r="19" spans="2:14">
      <c r="B19" s="49"/>
      <c r="C19" s="49"/>
      <c r="D19" s="49"/>
      <c r="H19" s="57"/>
      <c r="M19" s="66"/>
      <c r="N19" s="66"/>
    </row>
    <row r="20" spans="2:14">
      <c r="B20" s="49"/>
      <c r="C20" s="49"/>
      <c r="D20" s="49"/>
      <c r="H20" s="57"/>
      <c r="M20" s="66"/>
      <c r="N20" s="66"/>
    </row>
    <row r="21" spans="2:14" ht="19.5" thickBot="1">
      <c r="B21" s="101" t="s">
        <v>68</v>
      </c>
      <c r="C21" s="49"/>
      <c r="D21" s="49"/>
      <c r="M21" s="66"/>
      <c r="N21" s="66"/>
    </row>
    <row r="22" spans="2:14">
      <c r="B22" s="109" t="s">
        <v>69</v>
      </c>
      <c r="C22" s="110"/>
      <c r="D22" s="111"/>
      <c r="M22" s="66"/>
      <c r="N22" s="66"/>
    </row>
    <row r="23" spans="2:14" ht="30">
      <c r="B23" s="87"/>
      <c r="C23" s="85" t="s">
        <v>70</v>
      </c>
      <c r="D23" s="88" t="s">
        <v>71</v>
      </c>
      <c r="M23" s="66"/>
      <c r="N23" s="66"/>
    </row>
    <row r="24" spans="2:14">
      <c r="B24" s="87" t="s">
        <v>72</v>
      </c>
      <c r="C24" s="100">
        <f>'Preventable Crash data'!$C$24</f>
        <v>3.9384250868225813E-2</v>
      </c>
      <c r="D24" s="100">
        <f>'Preventable Crash data'!$D$24</f>
        <v>3.9384250868225812</v>
      </c>
      <c r="M24" s="66"/>
      <c r="N24" s="66"/>
    </row>
    <row r="25" spans="2:14" ht="15.75" thickBot="1">
      <c r="B25" s="90" t="s">
        <v>73</v>
      </c>
      <c r="C25" s="100">
        <f>'Preventable Crash data'!$C$25</f>
        <v>0</v>
      </c>
      <c r="D25" s="100">
        <f>'Preventable Crash data'!$D$25</f>
        <v>0</v>
      </c>
    </row>
    <row r="26" spans="2:14">
      <c r="B26" s="49"/>
      <c r="C26" s="49"/>
      <c r="D26" s="49"/>
    </row>
    <row r="27" spans="2:14">
      <c r="B27" s="49"/>
      <c r="C27" s="49"/>
      <c r="D27" s="49"/>
    </row>
    <row r="28" spans="2:14">
      <c r="B28" s="49"/>
      <c r="C28" s="49"/>
      <c r="D28" s="49"/>
    </row>
  </sheetData>
  <mergeCells count="6">
    <mergeCell ref="N11:P11"/>
    <mergeCell ref="Q11:S11"/>
    <mergeCell ref="B4:C4"/>
    <mergeCell ref="B16:C16"/>
    <mergeCell ref="B22:D22"/>
    <mergeCell ref="E8:F11"/>
  </mergeCells>
  <dataValidations count="1">
    <dataValidation type="list" allowBlank="1" showInputMessage="1" showErrorMessage="1" sqref="D6:D7" xr:uid="{00000000-0002-0000-0300-000000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V29"/>
  <sheetViews>
    <sheetView zoomScale="130" zoomScaleNormal="130" workbookViewId="0">
      <selection activeCell="D5" sqref="D5"/>
    </sheetView>
  </sheetViews>
  <sheetFormatPr defaultRowHeight="15"/>
  <cols>
    <col min="2" max="2" width="27.7109375" bestFit="1" customWidth="1"/>
    <col min="3" max="3" width="15" customWidth="1"/>
    <col min="4" max="4" width="17.140625" customWidth="1"/>
    <col min="5" max="5" width="16.42578125" bestFit="1" customWidth="1"/>
    <col min="6" max="6" width="16.42578125" customWidth="1"/>
    <col min="7" max="7" width="2.85546875" customWidth="1"/>
    <col min="8" max="8" width="27.5703125" customWidth="1"/>
    <col min="9" max="9" width="14.140625" customWidth="1"/>
    <col min="10" max="10" width="15.140625" bestFit="1" customWidth="1"/>
    <col min="11" max="12" width="16.42578125" bestFit="1" customWidth="1"/>
    <col min="13" max="13" width="9.7109375" customWidth="1"/>
    <col min="14" max="14" width="30.140625" customWidth="1"/>
    <col min="15" max="15" width="12" customWidth="1"/>
    <col min="16" max="18" width="15.28515625" customWidth="1"/>
    <col min="19" max="19" width="12.7109375" customWidth="1"/>
    <col min="20" max="20" width="4.85546875" customWidth="1"/>
    <col min="21" max="21" width="23.5703125" bestFit="1" customWidth="1"/>
    <col min="22" max="22" width="19.42578125" bestFit="1" customWidth="1"/>
  </cols>
  <sheetData>
    <row r="1" spans="2:22" ht="33.75" customHeight="1">
      <c r="B1" s="58"/>
      <c r="C1" s="115" t="s">
        <v>74</v>
      </c>
      <c r="D1" s="115"/>
      <c r="E1" s="48"/>
      <c r="F1" s="116" t="s">
        <v>75</v>
      </c>
      <c r="G1" s="117"/>
      <c r="H1" s="118"/>
    </row>
    <row r="3" spans="2:22">
      <c r="B3" s="113" t="s">
        <v>76</v>
      </c>
      <c r="C3" s="114"/>
      <c r="D3" s="114"/>
      <c r="E3" s="114"/>
      <c r="F3" s="114"/>
      <c r="H3" s="113" t="s">
        <v>77</v>
      </c>
      <c r="I3" s="114"/>
      <c r="J3" s="114"/>
      <c r="K3" s="114"/>
      <c r="L3" s="82"/>
      <c r="N3" s="113" t="s">
        <v>78</v>
      </c>
      <c r="O3" s="114"/>
      <c r="P3" s="114"/>
      <c r="Q3" s="114"/>
      <c r="R3" s="82"/>
    </row>
    <row r="4" spans="2:22" s="60" customFormat="1" ht="105">
      <c r="B4" s="39" t="s">
        <v>79</v>
      </c>
      <c r="C4" s="56" t="s">
        <v>80</v>
      </c>
      <c r="D4" s="39" t="s">
        <v>81</v>
      </c>
      <c r="E4" s="39" t="s">
        <v>82</v>
      </c>
      <c r="F4" s="39" t="s">
        <v>83</v>
      </c>
      <c r="H4" s="39" t="s">
        <v>79</v>
      </c>
      <c r="I4" s="56" t="s">
        <v>84</v>
      </c>
      <c r="J4" s="39" t="s">
        <v>81</v>
      </c>
      <c r="K4" s="39" t="s">
        <v>82</v>
      </c>
      <c r="L4" s="39" t="s">
        <v>83</v>
      </c>
      <c r="N4" s="39" t="s">
        <v>79</v>
      </c>
      <c r="O4" s="56" t="s">
        <v>85</v>
      </c>
      <c r="P4" s="39" t="s">
        <v>81</v>
      </c>
      <c r="Q4" s="39" t="s">
        <v>82</v>
      </c>
      <c r="R4" s="39" t="s">
        <v>83</v>
      </c>
      <c r="U4" s="39" t="s">
        <v>86</v>
      </c>
      <c r="V4" s="39" t="s">
        <v>87</v>
      </c>
    </row>
    <row r="5" spans="2:22">
      <c r="B5" s="58" t="s">
        <v>88</v>
      </c>
      <c r="C5" s="59">
        <f>(SUMIFS('Raw Crash data'!Z:Z,'Raw Crash data'!Q:Q,$U$5)+SUMIFS('Raw Crash data'!Z:Z,'Raw Crash data'!Q:Q,$U$6))</f>
        <v>1</v>
      </c>
      <c r="D5" s="51">
        <v>0</v>
      </c>
      <c r="E5" s="52">
        <f>($D5*1000000)/('Inputs &amp; Outputs'!$C$11*_2022_Volume_ADT*365)</f>
        <v>0</v>
      </c>
      <c r="F5" s="52">
        <f>($D5*100000000)/('Inputs &amp; Outputs'!$C$11*_2022_Volume_ADT*365)</f>
        <v>0</v>
      </c>
      <c r="H5" s="58" t="s">
        <v>88</v>
      </c>
      <c r="I5" s="59">
        <f>SUMIFS('Raw Crash data'!Z:Z,'Raw Crash data'!Q:Q,$V$5)+SUMIFS('Raw Crash data'!Z:Z,'Raw Crash data'!Q:Q,$V$6)</f>
        <v>0</v>
      </c>
      <c r="J5" s="51">
        <f>$I5/5</f>
        <v>0</v>
      </c>
      <c r="K5" s="52">
        <f>($J5*1000000)/('Inputs &amp; Outputs'!$C$11*_2022_Volume_ADT*365)</f>
        <v>0</v>
      </c>
      <c r="L5" s="52">
        <f>($J5*100000000)/('Inputs &amp; Outputs'!$C$11*_2022_Volume_ADT*365)</f>
        <v>0</v>
      </c>
      <c r="N5" s="58" t="s">
        <v>88</v>
      </c>
      <c r="O5" s="59">
        <f>C5+I5</f>
        <v>1</v>
      </c>
      <c r="P5" s="51">
        <f>$O5/5</f>
        <v>0.2</v>
      </c>
      <c r="Q5" s="52">
        <f>($P5*1000000)/('Inputs &amp; Outputs'!$C$11*_2022_Volume_ADT*365)</f>
        <v>3.9384250868225813E-2</v>
      </c>
      <c r="R5" s="52">
        <f>($P5*100000000)/('Inputs &amp; Outputs'!$C$11*_2022_Volume_ADT*365)</f>
        <v>3.9384250868225812</v>
      </c>
      <c r="U5" s="33" t="s">
        <v>89</v>
      </c>
      <c r="V5" s="33" t="s">
        <v>90</v>
      </c>
    </row>
    <row r="6" spans="2:22">
      <c r="B6" s="58" t="s">
        <v>91</v>
      </c>
      <c r="C6" s="59">
        <f>(SUMIFS('Raw Crash data'!AA:AA,'Raw Crash data'!Q:Q,$U$5)+SUMIFS('Raw Crash data'!AA:AA,'Raw Crash data'!Q:Q,$U$6))</f>
        <v>0</v>
      </c>
      <c r="D6" s="51">
        <f t="shared" ref="D6:D20" si="0">$C6/5</f>
        <v>0</v>
      </c>
      <c r="E6" s="52">
        <f>($D6*1000000)/('Inputs &amp; Outputs'!$C$11*_2022_Volume_ADT*365)</f>
        <v>0</v>
      </c>
      <c r="F6" s="52">
        <f>($D6*100000000)/('Inputs &amp; Outputs'!$C$11*_2022_Volume_ADT*365)</f>
        <v>0</v>
      </c>
      <c r="H6" s="58" t="s">
        <v>91</v>
      </c>
      <c r="I6" s="59">
        <f>(SUMIFS('Raw Crash data'!AA:AA,'Raw Crash data'!Q:Q,$V$5)+SUMIFS('Raw Crash data'!AA:AA,'Raw Crash data'!Q:Q,$V$8))</f>
        <v>0</v>
      </c>
      <c r="J6" s="51">
        <f t="shared" ref="J6:J20" si="1">$I6/5</f>
        <v>0</v>
      </c>
      <c r="K6" s="52">
        <f>($J6*1000000)/('Inputs &amp; Outputs'!$C$11*_2022_Volume_ADT*365)</f>
        <v>0</v>
      </c>
      <c r="L6" s="52">
        <f>($J6*100000000)/('Inputs &amp; Outputs'!$C$11*_2022_Volume_ADT*365)</f>
        <v>0</v>
      </c>
      <c r="N6" s="58" t="s">
        <v>91</v>
      </c>
      <c r="O6" s="59">
        <f t="shared" ref="O6:O20" si="2">C6+I6</f>
        <v>0</v>
      </c>
      <c r="P6" s="51">
        <f t="shared" ref="P6:P20" si="3">$O6/5</f>
        <v>0</v>
      </c>
      <c r="Q6" s="52">
        <f>($P6*1000000)/('Inputs &amp; Outputs'!$C$11*_2022_Volume_ADT*365)</f>
        <v>0</v>
      </c>
      <c r="R6" s="52">
        <f>($P6*100000000)/('Inputs &amp; Outputs'!$C$11*_2022_Volume_ADT*365)</f>
        <v>0</v>
      </c>
      <c r="U6" s="33" t="s">
        <v>92</v>
      </c>
      <c r="V6" s="33" t="s">
        <v>93</v>
      </c>
    </row>
    <row r="7" spans="2:22">
      <c r="B7" s="58" t="s">
        <v>94</v>
      </c>
      <c r="C7" s="59">
        <f>(SUMIFS('Raw Crash data'!AB:AB,'Raw Crash data'!Q:Q,$U$5)+SUMIFS('Raw Crash data'!AB:AB,'Raw Crash data'!Q:Q,$U$6))</f>
        <v>2</v>
      </c>
      <c r="D7" s="51">
        <f>$C7/56</f>
        <v>3.5714285714285712E-2</v>
      </c>
      <c r="E7" s="52">
        <f>($D7*1000000)/('Inputs &amp; Outputs'!$C$11*_2022_Volume_ADT*365)</f>
        <v>7.0329019407546082E-3</v>
      </c>
      <c r="F7" s="52">
        <f>($D7*100000000)/('Inputs &amp; Outputs'!$C$11*_2022_Volume_ADT*365)</f>
        <v>0.70329019407546089</v>
      </c>
      <c r="H7" s="58" t="s">
        <v>94</v>
      </c>
      <c r="I7" s="59">
        <f>(SUMIFS('Raw Crash data'!AB:AB,'Raw Crash data'!Q:Q,$V$5)+SUMIFS('Raw Crash data'!AB:AB,'Raw Crash data'!Q:Q,$V$6))</f>
        <v>2</v>
      </c>
      <c r="J7" s="51">
        <f t="shared" si="1"/>
        <v>0.4</v>
      </c>
      <c r="K7" s="52">
        <f>($J7*1000000)/('Inputs &amp; Outputs'!$C$11*_2022_Volume_ADT*365)</f>
        <v>7.8768501736451627E-2</v>
      </c>
      <c r="L7" s="52">
        <f>($J7*100000000)/('Inputs &amp; Outputs'!$C$11*_2022_Volume_ADT*365)</f>
        <v>7.8768501736451624</v>
      </c>
      <c r="N7" s="58" t="s">
        <v>94</v>
      </c>
      <c r="O7" s="59">
        <f t="shared" si="2"/>
        <v>4</v>
      </c>
      <c r="P7" s="51">
        <f t="shared" si="3"/>
        <v>0.8</v>
      </c>
      <c r="Q7" s="52">
        <f>($P7*1000000)/('Inputs &amp; Outputs'!$C$11*_2022_Volume_ADT*365)</f>
        <v>0.15753700347290325</v>
      </c>
      <c r="R7" s="52">
        <f>($P7*100000000)/('Inputs &amp; Outputs'!$C$11*_2022_Volume_ADT*365)</f>
        <v>15.753700347290325</v>
      </c>
    </row>
    <row r="8" spans="2:22">
      <c r="B8" s="58" t="s">
        <v>95</v>
      </c>
      <c r="C8" s="59">
        <f>(SUMIFS('Raw Crash data'!AC:AC,'Raw Crash data'!Q:Q,$U$5)+SUMIFS('Raw Crash data'!AC:AC,'Raw Crash data'!Q:Q,$U$6))</f>
        <v>1</v>
      </c>
      <c r="D8" s="51">
        <f t="shared" si="0"/>
        <v>0.2</v>
      </c>
      <c r="E8" s="52">
        <f>($D8*1000000)/('Inputs &amp; Outputs'!$C$11*_2022_Volume_ADT*365)</f>
        <v>3.9384250868225813E-2</v>
      </c>
      <c r="F8" s="52">
        <f>($D8*100000000)/('Inputs &amp; Outputs'!$C$11*_2022_Volume_ADT*365)</f>
        <v>3.9384250868225812</v>
      </c>
      <c r="H8" s="58" t="s">
        <v>95</v>
      </c>
      <c r="I8" s="59">
        <f>(SUMIFS('Raw Crash data'!AC:AC,'Raw Crash data'!Q:Q,$V$5)+SUMIFS('Raw Crash data'!AC:AC,'Raw Crash data'!Q:Q,$V$6))</f>
        <v>10</v>
      </c>
      <c r="J8" s="51">
        <f t="shared" si="1"/>
        <v>2</v>
      </c>
      <c r="K8" s="52">
        <f>($J8*1000000)/('Inputs &amp; Outputs'!$C$11*_2022_Volume_ADT*365)</f>
        <v>0.39384250868225812</v>
      </c>
      <c r="L8" s="52">
        <f>($J8*100000000)/('Inputs &amp; Outputs'!$C$11*_2022_Volume_ADT*365)</f>
        <v>39.384250868225813</v>
      </c>
      <c r="N8" s="58" t="s">
        <v>95</v>
      </c>
      <c r="O8" s="59">
        <f t="shared" si="2"/>
        <v>11</v>
      </c>
      <c r="P8" s="51">
        <f t="shared" si="3"/>
        <v>2.2000000000000002</v>
      </c>
      <c r="Q8" s="52">
        <f>($P8*1000000)/('Inputs &amp; Outputs'!$C$11*_2022_Volume_ADT*365)</f>
        <v>0.4332267595504839</v>
      </c>
      <c r="R8" s="52">
        <f>($P8*100000000)/('Inputs &amp; Outputs'!$C$11*_2022_Volume_ADT*365)</f>
        <v>43.322675955048396</v>
      </c>
    </row>
    <row r="9" spans="2:22">
      <c r="B9" s="58" t="s">
        <v>96</v>
      </c>
      <c r="C9" s="59">
        <f>(SUMIFS('Raw Crash data'!AG:AG,'Raw Crash data'!Q:Q,$U$5)+SUMIFS('Raw Crash data'!AG:AG,'Raw Crash data'!Q:Q,$U$6))</f>
        <v>0</v>
      </c>
      <c r="D9" s="51">
        <f t="shared" si="0"/>
        <v>0</v>
      </c>
      <c r="E9" s="52">
        <f>($D9*1000000)/('Inputs &amp; Outputs'!$C$11*_2022_Volume_ADT*365)</f>
        <v>0</v>
      </c>
      <c r="F9" s="52">
        <f>($D9*100000000)/('Inputs &amp; Outputs'!$C$11*_2022_Volume_ADT*365)</f>
        <v>0</v>
      </c>
      <c r="H9" s="58" t="s">
        <v>96</v>
      </c>
      <c r="I9" s="59">
        <f>(SUMIFS('Raw Crash data'!AG:AG,'Raw Crash data'!Q:Q,$V$5)+SUMIFS('Raw Crash data'!AG:AG,'Raw Crash data'!Q:Q,$V$6))</f>
        <v>0</v>
      </c>
      <c r="J9" s="51">
        <f t="shared" si="1"/>
        <v>0</v>
      </c>
      <c r="K9" s="52">
        <f>($J9*1000000)/('Inputs &amp; Outputs'!$C$11*_2022_Volume_ADT*365)</f>
        <v>0</v>
      </c>
      <c r="L9" s="52">
        <f>($J9*100000000)/('Inputs &amp; Outputs'!$C$11*_2022_Volume_ADT*365)</f>
        <v>0</v>
      </c>
      <c r="N9" s="58" t="s">
        <v>96</v>
      </c>
      <c r="O9" s="59">
        <f t="shared" si="2"/>
        <v>0</v>
      </c>
      <c r="P9" s="51">
        <f t="shared" si="3"/>
        <v>0</v>
      </c>
      <c r="Q9" s="52">
        <f>($P9*1000000)/('Inputs &amp; Outputs'!$C$11*_2022_Volume_ADT*365)</f>
        <v>0</v>
      </c>
      <c r="R9" s="52">
        <f>($P9*100000000)/('Inputs &amp; Outputs'!$C$11*_2022_Volume_ADT*365)</f>
        <v>0</v>
      </c>
    </row>
    <row r="10" spans="2:22">
      <c r="B10" s="58" t="s">
        <v>97</v>
      </c>
      <c r="C10" s="59">
        <f>(SUMIFS('Raw Crash data'!AH:AH,'Raw Crash data'!Q:Q,$U$5)+SUMIFS('Raw Crash data'!AH:AH,'Raw Crash data'!Q:Q,$U$6))</f>
        <v>0</v>
      </c>
      <c r="D10" s="51">
        <f t="shared" si="0"/>
        <v>0</v>
      </c>
      <c r="E10" s="52">
        <f>($D10*1000000)/('Inputs &amp; Outputs'!$C$11*_2022_Volume_ADT*365)</f>
        <v>0</v>
      </c>
      <c r="F10" s="52">
        <f>($D10*100000000)/('Inputs &amp; Outputs'!$C$11*_2022_Volume_ADT*365)</f>
        <v>0</v>
      </c>
      <c r="H10" s="58" t="s">
        <v>97</v>
      </c>
      <c r="I10" s="59">
        <f>(SUMIFS('Raw Crash data'!AH:AH,'Raw Crash data'!Q:Q,$V$5)+SUMIFS('Raw Crash data'!AH:AH,'Raw Crash data'!Q:Q,$V$6))</f>
        <v>0</v>
      </c>
      <c r="J10" s="51">
        <f t="shared" si="1"/>
        <v>0</v>
      </c>
      <c r="K10" s="52">
        <f>($J10*1000000)/('Inputs &amp; Outputs'!$C$11*_2022_Volume_ADT*365)</f>
        <v>0</v>
      </c>
      <c r="L10" s="52">
        <f>($J10*100000000)/('Inputs &amp; Outputs'!$C$11*_2022_Volume_ADT*365)</f>
        <v>0</v>
      </c>
      <c r="N10" s="58" t="s">
        <v>97</v>
      </c>
      <c r="O10" s="59">
        <f t="shared" si="2"/>
        <v>0</v>
      </c>
      <c r="P10" s="51">
        <f t="shared" si="3"/>
        <v>0</v>
      </c>
      <c r="Q10" s="52">
        <f>($P10*1000000)/('Inputs &amp; Outputs'!$C$11*_2022_Volume_ADT*365)</f>
        <v>0</v>
      </c>
      <c r="R10" s="52">
        <f>($P10*100000000)/('Inputs &amp; Outputs'!$C$11*_2022_Volume_ADT*365)</f>
        <v>0</v>
      </c>
    </row>
    <row r="11" spans="2:22">
      <c r="B11" s="58" t="s">
        <v>98</v>
      </c>
      <c r="C11" s="59">
        <f>(SUMIFS('Raw Crash data'!AI:AI,'Raw Crash data'!Q:Q,$U$5)+SUMIFS('Raw Crash data'!AI:AI,'Raw Crash data'!Q:Q,$U$6))</f>
        <v>0</v>
      </c>
      <c r="D11" s="51">
        <f t="shared" si="0"/>
        <v>0</v>
      </c>
      <c r="E11" s="52">
        <f>($D11*1000000)/('Inputs &amp; Outputs'!$C$11*_2022_Volume_ADT*365)</f>
        <v>0</v>
      </c>
      <c r="F11" s="52">
        <f>($D11*100000000)/('Inputs &amp; Outputs'!$C$11*_2022_Volume_ADT*365)</f>
        <v>0</v>
      </c>
      <c r="H11" s="58" t="s">
        <v>98</v>
      </c>
      <c r="I11" s="59">
        <f>(SUMIFS('Raw Crash data'!AI:AI,'Raw Crash data'!Q:Q,$V$5)+SUMIFS('Raw Crash data'!AI:AI,'Raw Crash data'!Q:Q,$V$6))</f>
        <v>0</v>
      </c>
      <c r="J11" s="51">
        <f t="shared" si="1"/>
        <v>0</v>
      </c>
      <c r="K11" s="52">
        <f>($J11*1000000)/('Inputs &amp; Outputs'!$C$11*_2022_Volume_ADT*365)</f>
        <v>0</v>
      </c>
      <c r="L11" s="52">
        <f>($J11*100000000)/('Inputs &amp; Outputs'!$C$11*_2022_Volume_ADT*365)</f>
        <v>0</v>
      </c>
      <c r="N11" s="58" t="s">
        <v>98</v>
      </c>
      <c r="O11" s="59">
        <f t="shared" si="2"/>
        <v>0</v>
      </c>
      <c r="P11" s="51">
        <f t="shared" si="3"/>
        <v>0</v>
      </c>
      <c r="Q11" s="52">
        <f>($P11*1000000)/('Inputs &amp; Outputs'!$C$11*_2022_Volume_ADT*365)</f>
        <v>0</v>
      </c>
      <c r="R11" s="52">
        <f>($P11*100000000)/('Inputs &amp; Outputs'!$C$11*_2022_Volume_ADT*365)</f>
        <v>0</v>
      </c>
    </row>
    <row r="12" spans="2:22">
      <c r="B12" s="58" t="s">
        <v>99</v>
      </c>
      <c r="C12" s="59">
        <f>(SUMIFS('Raw Crash data'!AJ:AJ,'Raw Crash data'!Q:Q,$U$5)+SUMIFS('Raw Crash data'!AJ:AJ,'Raw Crash data'!Q:Q,$U$6))</f>
        <v>0</v>
      </c>
      <c r="D12" s="51">
        <f t="shared" si="0"/>
        <v>0</v>
      </c>
      <c r="E12" s="52">
        <f>($D12*1000000)/('Inputs &amp; Outputs'!$C$11*_2022_Volume_ADT*365)</f>
        <v>0</v>
      </c>
      <c r="F12" s="52">
        <f>($D12*100000000)/('Inputs &amp; Outputs'!$C$11*_2022_Volume_ADT*365)</f>
        <v>0</v>
      </c>
      <c r="H12" s="58" t="s">
        <v>99</v>
      </c>
      <c r="I12" s="59">
        <f>(SUMIFS('Raw Crash data'!AJ:AJ,'Raw Crash data'!Q:Q,$V$5)+SUMIFS('Raw Crash data'!AJ:AJ,'Raw Crash data'!Q:Q,$V$6))</f>
        <v>0</v>
      </c>
      <c r="J12" s="51">
        <f t="shared" si="1"/>
        <v>0</v>
      </c>
      <c r="K12" s="52">
        <f>($J12*1000000)/('Inputs &amp; Outputs'!$C$11*_2022_Volume_ADT*365)</f>
        <v>0</v>
      </c>
      <c r="L12" s="52">
        <f>($J12*100000000)/('Inputs &amp; Outputs'!$C$11*_2022_Volume_ADT*365)</f>
        <v>0</v>
      </c>
      <c r="N12" s="58" t="s">
        <v>99</v>
      </c>
      <c r="O12" s="59">
        <f t="shared" si="2"/>
        <v>0</v>
      </c>
      <c r="P12" s="51">
        <f t="shared" si="3"/>
        <v>0</v>
      </c>
      <c r="Q12" s="52">
        <f>($P12*1000000)/('Inputs &amp; Outputs'!$C$11*_2022_Volume_ADT*365)</f>
        <v>0</v>
      </c>
      <c r="R12" s="52">
        <f>($P12*100000000)/('Inputs &amp; Outputs'!$C$11*_2022_Volume_ADT*365)</f>
        <v>0</v>
      </c>
    </row>
    <row r="13" spans="2:22">
      <c r="B13" s="58" t="s">
        <v>100</v>
      </c>
      <c r="C13" s="59">
        <f>(SUMIFS('Raw Crash data'!AN:AN,'Raw Crash data'!Q:Q,$U$5)+SUMIFS('Raw Crash data'!AN:AN,'Raw Crash data'!Q:Q,$U$6))</f>
        <v>0</v>
      </c>
      <c r="D13" s="51">
        <f t="shared" si="0"/>
        <v>0</v>
      </c>
      <c r="E13" s="52">
        <f>($D13*1000000)/('Inputs &amp; Outputs'!$C$11*_2022_Volume_ADT*365)</f>
        <v>0</v>
      </c>
      <c r="F13" s="52">
        <f>($D13*100000000)/('Inputs &amp; Outputs'!$C$11*_2022_Volume_ADT*365)</f>
        <v>0</v>
      </c>
      <c r="H13" s="58" t="s">
        <v>100</v>
      </c>
      <c r="I13" s="59">
        <f>(SUMIFS('Raw Crash data'!AN:AN,'Raw Crash data'!Q:Q,$V$5)+SUMIFS('Raw Crash data'!AN:AN,'Raw Crash data'!Q:Q,$V$6))</f>
        <v>0</v>
      </c>
      <c r="J13" s="51">
        <f t="shared" si="1"/>
        <v>0</v>
      </c>
      <c r="K13" s="52">
        <f>($J13*1000000)/('Inputs &amp; Outputs'!$C$11*_2022_Volume_ADT*365)</f>
        <v>0</v>
      </c>
      <c r="L13" s="52">
        <f>($J13*100000000)/('Inputs &amp; Outputs'!$C$11*_2022_Volume_ADT*365)</f>
        <v>0</v>
      </c>
      <c r="N13" s="58" t="s">
        <v>100</v>
      </c>
      <c r="O13" s="59">
        <f t="shared" si="2"/>
        <v>0</v>
      </c>
      <c r="P13" s="51">
        <f t="shared" si="3"/>
        <v>0</v>
      </c>
      <c r="Q13" s="52">
        <f>($P13*1000000)/('Inputs &amp; Outputs'!$C$11*_2022_Volume_ADT*365)</f>
        <v>0</v>
      </c>
      <c r="R13" s="52">
        <f>($P13*100000000)/('Inputs &amp; Outputs'!$C$11*_2022_Volume_ADT*365)</f>
        <v>0</v>
      </c>
    </row>
    <row r="14" spans="2:22">
      <c r="B14" s="58" t="s">
        <v>101</v>
      </c>
      <c r="C14" s="59">
        <f>(SUMIFS('Raw Crash data'!AO:AO,'Raw Crash data'!Q:Q,$U$5)+SUMIFS('Raw Crash data'!AO:AO,'Raw Crash data'!Q:Q,$U$6))</f>
        <v>0</v>
      </c>
      <c r="D14" s="51">
        <f t="shared" si="0"/>
        <v>0</v>
      </c>
      <c r="E14" s="52">
        <f>($D14*1000000)/('Inputs &amp; Outputs'!$C$11*_2022_Volume_ADT*365)</f>
        <v>0</v>
      </c>
      <c r="F14" s="52">
        <f>($D14*100000000)/('Inputs &amp; Outputs'!$C$11*_2022_Volume_ADT*365)</f>
        <v>0</v>
      </c>
      <c r="H14" s="58" t="s">
        <v>101</v>
      </c>
      <c r="I14" s="59">
        <f>(SUMIFS('Raw Crash data'!AO:AO,'Raw Crash data'!Q:Q,$V$5)+SUMIFS('Raw Crash data'!AO:AO,'Raw Crash data'!Q:Q,$V$6))</f>
        <v>0</v>
      </c>
      <c r="J14" s="51">
        <f t="shared" si="1"/>
        <v>0</v>
      </c>
      <c r="K14" s="52">
        <f>($J14*1000000)/('Inputs &amp; Outputs'!$C$11*_2022_Volume_ADT*365)</f>
        <v>0</v>
      </c>
      <c r="L14" s="52">
        <f>($J14*100000000)/('Inputs &amp; Outputs'!$C$11*_2022_Volume_ADT*365)</f>
        <v>0</v>
      </c>
      <c r="N14" s="58" t="s">
        <v>101</v>
      </c>
      <c r="O14" s="59">
        <f t="shared" si="2"/>
        <v>0</v>
      </c>
      <c r="P14" s="51">
        <f t="shared" si="3"/>
        <v>0</v>
      </c>
      <c r="Q14" s="52">
        <f>($P14*1000000)/('Inputs &amp; Outputs'!$C$11*_2022_Volume_ADT*365)</f>
        <v>0</v>
      </c>
      <c r="R14" s="52">
        <f>($P14*100000000)/('Inputs &amp; Outputs'!$C$11*_2022_Volume_ADT*365)</f>
        <v>0</v>
      </c>
    </row>
    <row r="15" spans="2:22">
      <c r="B15" s="58" t="s">
        <v>102</v>
      </c>
      <c r="C15" s="59">
        <f>(SUMIFS('Raw Crash data'!AP:AP,'Raw Crash data'!Q:Q,$U$5)+SUMIFS('Raw Crash data'!AP:AP,'Raw Crash data'!Q:Q,$U$6))</f>
        <v>0</v>
      </c>
      <c r="D15" s="51">
        <f t="shared" si="0"/>
        <v>0</v>
      </c>
      <c r="E15" s="52">
        <f>($D15*1000000)/('Inputs &amp; Outputs'!$C$11*_2022_Volume_ADT*365)</f>
        <v>0</v>
      </c>
      <c r="F15" s="52">
        <f>($D15*100000000)/('Inputs &amp; Outputs'!$C$11*_2022_Volume_ADT*365)</f>
        <v>0</v>
      </c>
      <c r="H15" s="58" t="s">
        <v>102</v>
      </c>
      <c r="I15" s="59">
        <f>(SUMIFS('Raw Crash data'!AP:AP,'Raw Crash data'!Q:Q,$V$5)+SUMIFS('Raw Crash data'!AP:AP,'Raw Crash data'!Q:Q,$V$6))</f>
        <v>0</v>
      </c>
      <c r="J15" s="51">
        <f t="shared" si="1"/>
        <v>0</v>
      </c>
      <c r="K15" s="52">
        <f>($J15*1000000)/('Inputs &amp; Outputs'!$C$11*_2022_Volume_ADT*365)</f>
        <v>0</v>
      </c>
      <c r="L15" s="52">
        <f>($J15*100000000)/('Inputs &amp; Outputs'!$C$11*_2022_Volume_ADT*365)</f>
        <v>0</v>
      </c>
      <c r="N15" s="58" t="s">
        <v>102</v>
      </c>
      <c r="O15" s="59">
        <f t="shared" si="2"/>
        <v>0</v>
      </c>
      <c r="P15" s="51">
        <f t="shared" si="3"/>
        <v>0</v>
      </c>
      <c r="Q15" s="52">
        <f>($P15*1000000)/('Inputs &amp; Outputs'!$C$11*_2022_Volume_ADT*365)</f>
        <v>0</v>
      </c>
      <c r="R15" s="52">
        <f>($P15*100000000)/('Inputs &amp; Outputs'!$C$11*_2022_Volume_ADT*365)</f>
        <v>0</v>
      </c>
    </row>
    <row r="16" spans="2:22">
      <c r="B16" s="58" t="s">
        <v>103</v>
      </c>
      <c r="C16" s="59">
        <f>(SUMIFS('Raw Crash data'!AQ:AQ,'Raw Crash data'!Q:Q,$U$5)+SUMIFS('Raw Crash data'!AQ:AQ,'Raw Crash data'!Q:Q,$U$6))</f>
        <v>0</v>
      </c>
      <c r="D16" s="51">
        <f t="shared" si="0"/>
        <v>0</v>
      </c>
      <c r="E16" s="52">
        <f>($D16*1000000)/('Inputs &amp; Outputs'!$C$11*_2022_Volume_ADT*365)</f>
        <v>0</v>
      </c>
      <c r="F16" s="52">
        <f>($D16*100000000)/('Inputs &amp; Outputs'!$C$11*_2022_Volume_ADT*365)</f>
        <v>0</v>
      </c>
      <c r="H16" s="58" t="s">
        <v>103</v>
      </c>
      <c r="I16" s="59">
        <f>(SUMIFS('Raw Crash data'!AQ:AQ,'Raw Crash data'!Q:Q,$V$5)+SUMIFS('Raw Crash data'!AQ:AQ,'Raw Crash data'!Q:Q,$V$6))</f>
        <v>0</v>
      </c>
      <c r="J16" s="51">
        <f t="shared" si="1"/>
        <v>0</v>
      </c>
      <c r="K16" s="52">
        <f>($J16*1000000)/('Inputs &amp; Outputs'!$C$11*_2022_Volume_ADT*365)</f>
        <v>0</v>
      </c>
      <c r="L16" s="52">
        <f>($J16*100000000)/('Inputs &amp; Outputs'!$C$11*_2022_Volume_ADT*365)</f>
        <v>0</v>
      </c>
      <c r="N16" s="58" t="s">
        <v>103</v>
      </c>
      <c r="O16" s="59">
        <f t="shared" si="2"/>
        <v>0</v>
      </c>
      <c r="P16" s="51">
        <f t="shared" si="3"/>
        <v>0</v>
      </c>
      <c r="Q16" s="52">
        <f>($P16*1000000)/('Inputs &amp; Outputs'!$C$11*_2022_Volume_ADT*365)</f>
        <v>0</v>
      </c>
      <c r="R16" s="52">
        <f>($P16*100000000)/('Inputs &amp; Outputs'!$C$11*_2022_Volume_ADT*365)</f>
        <v>0</v>
      </c>
    </row>
    <row r="17" spans="2:18">
      <c r="B17" s="58" t="s">
        <v>104</v>
      </c>
      <c r="C17" s="59">
        <f>C5+C9+C13</f>
        <v>1</v>
      </c>
      <c r="D17" s="51">
        <f t="shared" si="0"/>
        <v>0.2</v>
      </c>
      <c r="E17" s="52">
        <f>($D17*1000000)/('Inputs &amp; Outputs'!$C$11*_2022_Volume_ADT*365)</f>
        <v>3.9384250868225813E-2</v>
      </c>
      <c r="F17" s="52">
        <f>($D17*100000000)/('Inputs &amp; Outputs'!$C$11*_2022_Volume_ADT*365)</f>
        <v>3.9384250868225812</v>
      </c>
      <c r="H17" s="58" t="s">
        <v>104</v>
      </c>
      <c r="I17" s="59">
        <f>I5+I9+I13</f>
        <v>0</v>
      </c>
      <c r="J17" s="51">
        <f t="shared" si="1"/>
        <v>0</v>
      </c>
      <c r="K17" s="52">
        <f>($J17*1000000)/('Inputs &amp; Outputs'!$C$11*_2022_Volume_ADT*365)</f>
        <v>0</v>
      </c>
      <c r="L17" s="52">
        <f>($J17*100000000)/('Inputs &amp; Outputs'!$C$11*_2022_Volume_ADT*365)</f>
        <v>0</v>
      </c>
      <c r="N17" s="58" t="s">
        <v>104</v>
      </c>
      <c r="O17" s="59">
        <f t="shared" si="2"/>
        <v>1</v>
      </c>
      <c r="P17" s="51">
        <f t="shared" si="3"/>
        <v>0.2</v>
      </c>
      <c r="Q17" s="52">
        <f>($P17*1000000)/('Inputs &amp; Outputs'!$C$11*_2022_Volume_ADT*365)</f>
        <v>3.9384250868225813E-2</v>
      </c>
      <c r="R17" s="52">
        <f>($P17*100000000)/('Inputs &amp; Outputs'!$C$11*_2022_Volume_ADT*365)</f>
        <v>3.9384250868225812</v>
      </c>
    </row>
    <row r="18" spans="2:18">
      <c r="B18" s="58" t="s">
        <v>105</v>
      </c>
      <c r="C18" s="59">
        <f t="shared" ref="C18:C20" si="4">C6+C10+C14</f>
        <v>0</v>
      </c>
      <c r="D18" s="51">
        <f t="shared" si="0"/>
        <v>0</v>
      </c>
      <c r="E18" s="52">
        <f>($D18*1000000)/('Inputs &amp; Outputs'!$C$11*_2022_Volume_ADT*365)</f>
        <v>0</v>
      </c>
      <c r="F18" s="52">
        <f>($D18*100000000)/('Inputs &amp; Outputs'!$C$11*_2022_Volume_ADT*365)</f>
        <v>0</v>
      </c>
      <c r="H18" s="58" t="s">
        <v>105</v>
      </c>
      <c r="I18" s="59">
        <f t="shared" ref="I18:I20" si="5">I6+I10+I14</f>
        <v>0</v>
      </c>
      <c r="J18" s="51">
        <f t="shared" si="1"/>
        <v>0</v>
      </c>
      <c r="K18" s="52">
        <f>($J18*1000000)/('Inputs &amp; Outputs'!$C$11*_2022_Volume_ADT*365)</f>
        <v>0</v>
      </c>
      <c r="L18" s="52">
        <f>($J18*100000000)/('Inputs &amp; Outputs'!$C$11*_2022_Volume_ADT*365)</f>
        <v>0</v>
      </c>
      <c r="N18" s="58" t="s">
        <v>105</v>
      </c>
      <c r="O18" s="59">
        <f t="shared" si="2"/>
        <v>0</v>
      </c>
      <c r="P18" s="51">
        <f t="shared" si="3"/>
        <v>0</v>
      </c>
      <c r="Q18" s="52">
        <f>($P18*1000000)/('Inputs &amp; Outputs'!$C$11*_2022_Volume_ADT*365)</f>
        <v>0</v>
      </c>
      <c r="R18" s="52">
        <f>($P18*100000000)/('Inputs &amp; Outputs'!$C$11*_2022_Volume_ADT*365)</f>
        <v>0</v>
      </c>
    </row>
    <row r="19" spans="2:18">
      <c r="B19" s="58" t="s">
        <v>106</v>
      </c>
      <c r="C19" s="59">
        <f t="shared" si="4"/>
        <v>2</v>
      </c>
      <c r="D19" s="51">
        <f t="shared" si="0"/>
        <v>0.4</v>
      </c>
      <c r="E19" s="52">
        <f>($D19*1000000)/('Inputs &amp; Outputs'!$C$11*_2022_Volume_ADT*365)</f>
        <v>7.8768501736451627E-2</v>
      </c>
      <c r="F19" s="52">
        <f>($D19*100000000)/('Inputs &amp; Outputs'!$C$11*_2022_Volume_ADT*365)</f>
        <v>7.8768501736451624</v>
      </c>
      <c r="H19" s="58" t="s">
        <v>106</v>
      </c>
      <c r="I19" s="59">
        <f t="shared" si="5"/>
        <v>2</v>
      </c>
      <c r="J19" s="51">
        <f t="shared" si="1"/>
        <v>0.4</v>
      </c>
      <c r="K19" s="52">
        <f>($J19*1000000)/('Inputs &amp; Outputs'!$C$11*_2022_Volume_ADT*365)</f>
        <v>7.8768501736451627E-2</v>
      </c>
      <c r="L19" s="52">
        <f>($J19*100000000)/('Inputs &amp; Outputs'!$C$11*_2022_Volume_ADT*365)</f>
        <v>7.8768501736451624</v>
      </c>
      <c r="N19" s="58" t="s">
        <v>106</v>
      </c>
      <c r="O19" s="59">
        <f t="shared" si="2"/>
        <v>4</v>
      </c>
      <c r="P19" s="51">
        <f t="shared" si="3"/>
        <v>0.8</v>
      </c>
      <c r="Q19" s="52">
        <f>($P19*1000000)/('Inputs &amp; Outputs'!$C$11*_2022_Volume_ADT*365)</f>
        <v>0.15753700347290325</v>
      </c>
      <c r="R19" s="52">
        <f>($P19*100000000)/('Inputs &amp; Outputs'!$C$11*_2022_Volume_ADT*365)</f>
        <v>15.753700347290325</v>
      </c>
    </row>
    <row r="20" spans="2:18">
      <c r="B20" s="58" t="s">
        <v>107</v>
      </c>
      <c r="C20" s="59">
        <f t="shared" si="4"/>
        <v>1</v>
      </c>
      <c r="D20" s="51">
        <f t="shared" si="0"/>
        <v>0.2</v>
      </c>
      <c r="E20" s="52">
        <f>($D20*1000000)/('Inputs &amp; Outputs'!$C$11*_2022_Volume_ADT*365)</f>
        <v>3.9384250868225813E-2</v>
      </c>
      <c r="F20" s="52">
        <f>($D20*100000000)/('Inputs &amp; Outputs'!$C$11*_2022_Volume_ADT*365)</f>
        <v>3.9384250868225812</v>
      </c>
      <c r="H20" s="58" t="s">
        <v>107</v>
      </c>
      <c r="I20" s="59">
        <f t="shared" si="5"/>
        <v>10</v>
      </c>
      <c r="J20" s="51">
        <f t="shared" si="1"/>
        <v>2</v>
      </c>
      <c r="K20" s="52">
        <f>($J20*1000000)/('Inputs &amp; Outputs'!$C$11*_2022_Volume_ADT*365)</f>
        <v>0.39384250868225812</v>
      </c>
      <c r="L20" s="52">
        <f>($J20*100000000)/('Inputs &amp; Outputs'!$C$11*_2022_Volume_ADT*365)</f>
        <v>39.384250868225813</v>
      </c>
      <c r="N20" s="58" t="s">
        <v>107</v>
      </c>
      <c r="O20" s="59">
        <f t="shared" si="2"/>
        <v>11</v>
      </c>
      <c r="P20" s="51">
        <f t="shared" si="3"/>
        <v>2.2000000000000002</v>
      </c>
      <c r="Q20" s="52">
        <f>($P20*1000000)/('Inputs &amp; Outputs'!$C$11*_2022_Volume_ADT*365)</f>
        <v>0.4332267595504839</v>
      </c>
      <c r="R20" s="52">
        <f>($P20*100000000)/('Inputs &amp; Outputs'!$C$11*_2022_Volume_ADT*365)</f>
        <v>43.322675955048396</v>
      </c>
    </row>
    <row r="21" spans="2:18" ht="15.75" thickBot="1">
      <c r="E21" s="42"/>
      <c r="F21" s="42"/>
      <c r="K21" s="42"/>
      <c r="L21" s="42"/>
    </row>
    <row r="22" spans="2:18" s="60" customFormat="1" ht="15" customHeight="1">
      <c r="B22" s="109" t="s">
        <v>69</v>
      </c>
      <c r="C22" s="110"/>
      <c r="D22" s="111"/>
      <c r="E22" s="83"/>
      <c r="F22" s="83"/>
      <c r="H22" s="75"/>
      <c r="I22" s="61"/>
      <c r="J22" s="61"/>
      <c r="K22" s="65"/>
      <c r="L22" s="65"/>
    </row>
    <row r="23" spans="2:18" ht="30">
      <c r="B23" s="87"/>
      <c r="C23" s="85" t="s">
        <v>70</v>
      </c>
      <c r="D23" s="88" t="s">
        <v>71</v>
      </c>
      <c r="E23" s="83"/>
      <c r="F23" s="83"/>
      <c r="H23" s="78"/>
      <c r="I23" s="75"/>
      <c r="J23" s="75"/>
      <c r="K23" s="76"/>
      <c r="L23" s="76"/>
    </row>
    <row r="24" spans="2:18">
      <c r="B24" s="87" t="s">
        <v>72</v>
      </c>
      <c r="C24" s="86">
        <f>$Q$17</f>
        <v>3.9384250868225813E-2</v>
      </c>
      <c r="D24" s="89">
        <f>$R$17</f>
        <v>3.9384250868225812</v>
      </c>
      <c r="E24" s="84"/>
      <c r="F24" s="84"/>
      <c r="H24" s="79"/>
      <c r="I24" s="61"/>
      <c r="J24" s="61"/>
      <c r="K24" s="61"/>
      <c r="L24" s="61"/>
    </row>
    <row r="25" spans="2:18" ht="30.75" thickBot="1">
      <c r="B25" s="90" t="s">
        <v>73</v>
      </c>
      <c r="C25" s="91">
        <f>$Q$18</f>
        <v>0</v>
      </c>
      <c r="D25" s="92">
        <f>$R$18</f>
        <v>0</v>
      </c>
      <c r="E25" s="84"/>
      <c r="F25" s="84"/>
      <c r="H25" s="61"/>
      <c r="I25" s="61"/>
      <c r="J25" s="61"/>
      <c r="K25" s="61"/>
      <c r="L25" s="61"/>
    </row>
    <row r="26" spans="2:18">
      <c r="H26" s="78"/>
      <c r="I26" s="77"/>
      <c r="J26" s="61"/>
      <c r="K26" s="78"/>
      <c r="L26" s="78"/>
    </row>
    <row r="27" spans="2:18">
      <c r="H27" s="79"/>
      <c r="I27" s="61"/>
      <c r="J27" s="61"/>
      <c r="K27" s="79"/>
      <c r="L27" s="79"/>
    </row>
    <row r="28" spans="2:18">
      <c r="D28" s="67"/>
      <c r="E28" s="67"/>
      <c r="F28" s="67"/>
      <c r="H28" s="61"/>
      <c r="I28" s="61"/>
      <c r="J28" s="61"/>
      <c r="K28" s="61"/>
      <c r="L28" s="61"/>
    </row>
    <row r="29" spans="2:18">
      <c r="C29" s="81"/>
    </row>
  </sheetData>
  <sheetProtection algorithmName="SHA-512" hashValue="6ZsLe8LPJn34diw8/M16lCqpagq2tdcC8GNHDLQdowTn2qwe876RwyO05H+UuIejcrju9c3MvURCjuN13re5iw==" saltValue="wMkYe9Z+WtJ5ElezXab7Fw==" spinCount="100000" sheet="1" objects="1" scenarios="1" selectLockedCells="1" selectUnlockedCells="1"/>
  <mergeCells count="6">
    <mergeCell ref="N3:Q3"/>
    <mergeCell ref="B3:F3"/>
    <mergeCell ref="H3:K3"/>
    <mergeCell ref="C1:D1"/>
    <mergeCell ref="B22:D22"/>
    <mergeCell ref="F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D118"/>
  <sheetViews>
    <sheetView workbookViewId="0">
      <selection activeCell="F28" sqref="F28"/>
    </sheetView>
  </sheetViews>
  <sheetFormatPr defaultRowHeight="15"/>
  <sheetData>
    <row r="1" spans="1:56">
      <c r="A1" t="s">
        <v>108</v>
      </c>
      <c r="B1" t="s">
        <v>109</v>
      </c>
      <c r="C1" t="s">
        <v>110</v>
      </c>
      <c r="D1" t="s">
        <v>111</v>
      </c>
      <c r="E1" t="s">
        <v>112</v>
      </c>
      <c r="F1" t="s">
        <v>113</v>
      </c>
      <c r="G1" t="s">
        <v>114</v>
      </c>
      <c r="H1" t="s">
        <v>115</v>
      </c>
      <c r="I1" t="s">
        <v>116</v>
      </c>
      <c r="J1" t="s">
        <v>117</v>
      </c>
      <c r="K1" t="s">
        <v>118</v>
      </c>
      <c r="L1" t="s">
        <v>119</v>
      </c>
      <c r="M1" t="s">
        <v>120</v>
      </c>
      <c r="N1" t="s">
        <v>121</v>
      </c>
      <c r="O1" t="s">
        <v>122</v>
      </c>
      <c r="P1" t="s">
        <v>123</v>
      </c>
      <c r="Q1" t="s">
        <v>93</v>
      </c>
      <c r="R1" t="s">
        <v>124</v>
      </c>
      <c r="S1" t="s">
        <v>125</v>
      </c>
      <c r="T1" t="s">
        <v>126</v>
      </c>
      <c r="U1" t="s">
        <v>127</v>
      </c>
      <c r="V1" t="s">
        <v>128</v>
      </c>
      <c r="W1" t="s">
        <v>129</v>
      </c>
      <c r="X1" t="s">
        <v>130</v>
      </c>
      <c r="Y1" t="s">
        <v>131</v>
      </c>
      <c r="Z1" t="s">
        <v>132</v>
      </c>
      <c r="AA1" t="s">
        <v>133</v>
      </c>
      <c r="AB1" t="s">
        <v>134</v>
      </c>
      <c r="AC1" t="s">
        <v>135</v>
      </c>
      <c r="AD1" t="s">
        <v>136</v>
      </c>
      <c r="AE1" t="s">
        <v>137</v>
      </c>
      <c r="AF1" t="s">
        <v>138</v>
      </c>
      <c r="AG1" t="s">
        <v>139</v>
      </c>
      <c r="AH1" t="s">
        <v>140</v>
      </c>
      <c r="AI1" t="s">
        <v>141</v>
      </c>
      <c r="AJ1" t="s">
        <v>142</v>
      </c>
      <c r="AK1" t="s">
        <v>143</v>
      </c>
      <c r="AL1" t="s">
        <v>144</v>
      </c>
      <c r="AM1" t="s">
        <v>145</v>
      </c>
      <c r="AN1" t="s">
        <v>146</v>
      </c>
      <c r="AO1" t="s">
        <v>147</v>
      </c>
      <c r="AP1" t="s">
        <v>148</v>
      </c>
      <c r="AQ1" t="s">
        <v>149</v>
      </c>
      <c r="AR1" t="s">
        <v>150</v>
      </c>
      <c r="AS1" t="s">
        <v>151</v>
      </c>
      <c r="AT1" t="s">
        <v>152</v>
      </c>
      <c r="AU1" t="s">
        <v>153</v>
      </c>
      <c r="AV1" t="s">
        <v>154</v>
      </c>
      <c r="AW1" t="s">
        <v>155</v>
      </c>
      <c r="AX1" t="s">
        <v>156</v>
      </c>
      <c r="AY1" t="s">
        <v>157</v>
      </c>
      <c r="AZ1" t="s">
        <v>158</v>
      </c>
      <c r="BA1" t="s">
        <v>159</v>
      </c>
      <c r="BB1" t="s">
        <v>160</v>
      </c>
      <c r="BC1" t="s">
        <v>161</v>
      </c>
      <c r="BD1" t="s">
        <v>162</v>
      </c>
    </row>
    <row r="2" spans="1:56">
      <c r="A2">
        <v>25104</v>
      </c>
      <c r="B2">
        <v>15638530</v>
      </c>
      <c r="C2">
        <v>2017</v>
      </c>
      <c r="D2" s="80">
        <v>42803</v>
      </c>
      <c r="E2">
        <v>6</v>
      </c>
      <c r="F2" t="s">
        <v>163</v>
      </c>
      <c r="G2" t="s">
        <v>164</v>
      </c>
      <c r="H2" t="s">
        <v>165</v>
      </c>
      <c r="I2" t="s">
        <v>166</v>
      </c>
      <c r="J2">
        <v>29.819630719999999</v>
      </c>
      <c r="K2">
        <v>-95.240617090000001</v>
      </c>
      <c r="L2" t="s">
        <v>167</v>
      </c>
      <c r="M2" t="s">
        <v>168</v>
      </c>
      <c r="N2" t="s">
        <v>169</v>
      </c>
      <c r="O2" t="s">
        <v>170</v>
      </c>
      <c r="P2" t="s">
        <v>171</v>
      </c>
      <c r="Q2" t="s">
        <v>90</v>
      </c>
      <c r="R2" t="s">
        <v>172</v>
      </c>
      <c r="S2">
        <v>0</v>
      </c>
      <c r="T2">
        <v>0</v>
      </c>
      <c r="U2">
        <v>0</v>
      </c>
      <c r="V2">
        <v>0</v>
      </c>
      <c r="W2">
        <v>0</v>
      </c>
      <c r="X2">
        <v>3</v>
      </c>
      <c r="Y2">
        <v>0</v>
      </c>
      <c r="Z2">
        <v>0</v>
      </c>
      <c r="AA2">
        <v>0</v>
      </c>
      <c r="AB2">
        <v>0</v>
      </c>
      <c r="AC2">
        <v>0</v>
      </c>
      <c r="AD2">
        <v>3</v>
      </c>
      <c r="AE2">
        <v>0</v>
      </c>
      <c r="AF2">
        <v>0</v>
      </c>
      <c r="AG2">
        <v>0</v>
      </c>
      <c r="AH2">
        <v>0</v>
      </c>
      <c r="AI2">
        <v>0</v>
      </c>
      <c r="AJ2">
        <v>0</v>
      </c>
      <c r="AK2">
        <v>0</v>
      </c>
      <c r="AL2">
        <v>0</v>
      </c>
      <c r="AM2">
        <v>0</v>
      </c>
      <c r="AN2">
        <v>0</v>
      </c>
      <c r="AO2">
        <v>0</v>
      </c>
      <c r="AP2">
        <v>0</v>
      </c>
      <c r="AQ2">
        <v>0</v>
      </c>
      <c r="AR2">
        <v>0</v>
      </c>
      <c r="AS2">
        <v>0</v>
      </c>
      <c r="AT2">
        <v>0</v>
      </c>
      <c r="AU2" t="s">
        <v>52</v>
      </c>
      <c r="AV2" t="s">
        <v>173</v>
      </c>
      <c r="AW2" t="s">
        <v>174</v>
      </c>
      <c r="AX2" t="s">
        <v>175</v>
      </c>
      <c r="AY2">
        <v>77078</v>
      </c>
      <c r="AZ2">
        <v>48201232500</v>
      </c>
      <c r="BA2" t="s">
        <v>176</v>
      </c>
      <c r="BB2" t="s">
        <v>177</v>
      </c>
      <c r="BC2">
        <v>164261</v>
      </c>
      <c r="BD2">
        <v>3101</v>
      </c>
    </row>
    <row r="3" spans="1:56">
      <c r="A3">
        <v>130406</v>
      </c>
      <c r="B3">
        <v>16099453</v>
      </c>
      <c r="C3">
        <v>2017</v>
      </c>
      <c r="D3" s="80">
        <v>43056</v>
      </c>
      <c r="E3">
        <v>15</v>
      </c>
      <c r="F3" t="s">
        <v>178</v>
      </c>
      <c r="G3" t="s">
        <v>164</v>
      </c>
      <c r="H3" t="s">
        <v>165</v>
      </c>
      <c r="I3" t="s">
        <v>179</v>
      </c>
      <c r="J3">
        <v>29.819630719999999</v>
      </c>
      <c r="K3">
        <v>-95.240617090000001</v>
      </c>
      <c r="L3" t="s">
        <v>180</v>
      </c>
      <c r="M3" t="s">
        <v>168</v>
      </c>
      <c r="N3" t="s">
        <v>169</v>
      </c>
      <c r="O3" t="s">
        <v>170</v>
      </c>
      <c r="P3" t="s">
        <v>181</v>
      </c>
      <c r="Q3" t="s">
        <v>90</v>
      </c>
      <c r="R3" t="s">
        <v>182</v>
      </c>
      <c r="S3">
        <v>0</v>
      </c>
      <c r="T3">
        <v>0</v>
      </c>
      <c r="U3">
        <v>2</v>
      </c>
      <c r="V3">
        <v>0</v>
      </c>
      <c r="W3">
        <v>2</v>
      </c>
      <c r="X3">
        <v>0</v>
      </c>
      <c r="Y3">
        <v>0</v>
      </c>
      <c r="Z3">
        <v>0</v>
      </c>
      <c r="AA3">
        <v>0</v>
      </c>
      <c r="AB3">
        <v>2</v>
      </c>
      <c r="AC3">
        <v>0</v>
      </c>
      <c r="AD3">
        <v>0</v>
      </c>
      <c r="AE3">
        <v>2</v>
      </c>
      <c r="AF3">
        <v>0</v>
      </c>
      <c r="AG3">
        <v>0</v>
      </c>
      <c r="AH3">
        <v>0</v>
      </c>
      <c r="AI3">
        <v>0</v>
      </c>
      <c r="AJ3">
        <v>0</v>
      </c>
      <c r="AK3">
        <v>0</v>
      </c>
      <c r="AL3">
        <v>0</v>
      </c>
      <c r="AM3">
        <v>0</v>
      </c>
      <c r="AN3">
        <v>0</v>
      </c>
      <c r="AO3">
        <v>0</v>
      </c>
      <c r="AP3">
        <v>0</v>
      </c>
      <c r="AQ3">
        <v>0</v>
      </c>
      <c r="AR3">
        <v>0</v>
      </c>
      <c r="AS3">
        <v>0</v>
      </c>
      <c r="AT3">
        <v>0</v>
      </c>
      <c r="AU3" t="s">
        <v>52</v>
      </c>
      <c r="AV3" t="s">
        <v>173</v>
      </c>
      <c r="AW3" t="s">
        <v>174</v>
      </c>
      <c r="AX3" t="s">
        <v>175</v>
      </c>
      <c r="AY3">
        <v>77078</v>
      </c>
      <c r="AZ3">
        <v>48201232500</v>
      </c>
      <c r="BA3" t="s">
        <v>176</v>
      </c>
      <c r="BB3" t="s">
        <v>177</v>
      </c>
      <c r="BC3">
        <v>164261</v>
      </c>
      <c r="BD3">
        <v>3101</v>
      </c>
    </row>
    <row r="4" spans="1:56">
      <c r="A4">
        <v>131250</v>
      </c>
      <c r="B4">
        <v>16103288</v>
      </c>
      <c r="C4">
        <v>2017</v>
      </c>
      <c r="D4" s="80">
        <v>43063</v>
      </c>
      <c r="E4">
        <v>12</v>
      </c>
      <c r="F4" t="s">
        <v>178</v>
      </c>
      <c r="G4" t="s">
        <v>164</v>
      </c>
      <c r="H4" t="s">
        <v>165</v>
      </c>
      <c r="I4" t="s">
        <v>183</v>
      </c>
      <c r="J4">
        <v>29.819630719999999</v>
      </c>
      <c r="K4">
        <v>-95.240617090000001</v>
      </c>
      <c r="L4" t="s">
        <v>180</v>
      </c>
      <c r="M4" t="s">
        <v>168</v>
      </c>
      <c r="N4" t="s">
        <v>169</v>
      </c>
      <c r="O4" t="s">
        <v>170</v>
      </c>
      <c r="P4" t="s">
        <v>128</v>
      </c>
      <c r="Q4" t="s">
        <v>90</v>
      </c>
      <c r="R4" t="s">
        <v>182</v>
      </c>
      <c r="S4">
        <v>0</v>
      </c>
      <c r="T4">
        <v>0</v>
      </c>
      <c r="U4">
        <v>0</v>
      </c>
      <c r="V4">
        <v>1</v>
      </c>
      <c r="W4">
        <v>1</v>
      </c>
      <c r="X4">
        <v>1</v>
      </c>
      <c r="Y4">
        <v>0</v>
      </c>
      <c r="Z4">
        <v>0</v>
      </c>
      <c r="AA4">
        <v>0</v>
      </c>
      <c r="AB4">
        <v>0</v>
      </c>
      <c r="AC4">
        <v>1</v>
      </c>
      <c r="AD4">
        <v>1</v>
      </c>
      <c r="AE4">
        <v>1</v>
      </c>
      <c r="AF4">
        <v>0</v>
      </c>
      <c r="AG4">
        <v>0</v>
      </c>
      <c r="AH4">
        <v>0</v>
      </c>
      <c r="AI4">
        <v>0</v>
      </c>
      <c r="AJ4">
        <v>0</v>
      </c>
      <c r="AK4">
        <v>0</v>
      </c>
      <c r="AL4">
        <v>0</v>
      </c>
      <c r="AM4">
        <v>0</v>
      </c>
      <c r="AN4">
        <v>0</v>
      </c>
      <c r="AO4">
        <v>0</v>
      </c>
      <c r="AP4">
        <v>0</v>
      </c>
      <c r="AQ4">
        <v>0</v>
      </c>
      <c r="AR4">
        <v>0</v>
      </c>
      <c r="AS4">
        <v>0</v>
      </c>
      <c r="AT4">
        <v>0</v>
      </c>
      <c r="AU4" t="s">
        <v>52</v>
      </c>
      <c r="AV4" t="s">
        <v>173</v>
      </c>
      <c r="AW4" t="s">
        <v>174</v>
      </c>
      <c r="AX4" t="s">
        <v>175</v>
      </c>
      <c r="AY4">
        <v>77078</v>
      </c>
      <c r="AZ4">
        <v>48201232500</v>
      </c>
      <c r="BA4" t="s">
        <v>176</v>
      </c>
      <c r="BB4" t="s">
        <v>177</v>
      </c>
      <c r="BC4">
        <v>164261</v>
      </c>
      <c r="BD4">
        <v>3101</v>
      </c>
    </row>
    <row r="5" spans="1:56">
      <c r="A5">
        <v>135402</v>
      </c>
      <c r="B5">
        <v>16121066</v>
      </c>
      <c r="C5">
        <v>2017</v>
      </c>
      <c r="D5" s="80">
        <v>43071</v>
      </c>
      <c r="E5">
        <v>6</v>
      </c>
      <c r="F5" t="s">
        <v>184</v>
      </c>
      <c r="G5" t="s">
        <v>164</v>
      </c>
      <c r="H5" t="s">
        <v>185</v>
      </c>
      <c r="I5" t="s">
        <v>186</v>
      </c>
      <c r="J5">
        <v>29.818752409999998</v>
      </c>
      <c r="K5">
        <v>-95.24059312</v>
      </c>
      <c r="L5" t="s">
        <v>187</v>
      </c>
      <c r="M5" t="s">
        <v>168</v>
      </c>
      <c r="N5" t="s">
        <v>188</v>
      </c>
      <c r="O5" t="s">
        <v>170</v>
      </c>
      <c r="P5" t="s">
        <v>181</v>
      </c>
      <c r="Q5" t="s">
        <v>89</v>
      </c>
      <c r="R5" t="s">
        <v>189</v>
      </c>
      <c r="S5">
        <v>0</v>
      </c>
      <c r="T5">
        <v>0</v>
      </c>
      <c r="U5">
        <v>2</v>
      </c>
      <c r="V5">
        <v>0</v>
      </c>
      <c r="W5">
        <v>2</v>
      </c>
      <c r="X5">
        <v>0</v>
      </c>
      <c r="Y5">
        <v>0</v>
      </c>
      <c r="Z5">
        <v>0</v>
      </c>
      <c r="AA5">
        <v>0</v>
      </c>
      <c r="AB5">
        <v>2</v>
      </c>
      <c r="AC5">
        <v>0</v>
      </c>
      <c r="AD5">
        <v>0</v>
      </c>
      <c r="AE5">
        <v>2</v>
      </c>
      <c r="AF5">
        <v>0</v>
      </c>
      <c r="AG5">
        <v>0</v>
      </c>
      <c r="AH5">
        <v>0</v>
      </c>
      <c r="AI5">
        <v>0</v>
      </c>
      <c r="AJ5">
        <v>0</v>
      </c>
      <c r="AK5">
        <v>0</v>
      </c>
      <c r="AL5">
        <v>0</v>
      </c>
      <c r="AM5">
        <v>0</v>
      </c>
      <c r="AN5">
        <v>0</v>
      </c>
      <c r="AO5">
        <v>0</v>
      </c>
      <c r="AP5">
        <v>0</v>
      </c>
      <c r="AQ5">
        <v>0</v>
      </c>
      <c r="AR5">
        <v>0</v>
      </c>
      <c r="AS5">
        <v>0</v>
      </c>
      <c r="AT5">
        <v>0</v>
      </c>
      <c r="AU5" t="s">
        <v>52</v>
      </c>
      <c r="AV5" t="s">
        <v>173</v>
      </c>
      <c r="AW5" t="s">
        <v>174</v>
      </c>
      <c r="AX5" t="s">
        <v>175</v>
      </c>
      <c r="AY5">
        <v>77013</v>
      </c>
      <c r="AZ5">
        <v>48201232500</v>
      </c>
      <c r="BA5" t="s">
        <v>176</v>
      </c>
      <c r="BB5" t="s">
        <v>177</v>
      </c>
      <c r="BC5">
        <v>164261</v>
      </c>
      <c r="BD5">
        <v>3101</v>
      </c>
    </row>
    <row r="6" spans="1:56">
      <c r="A6">
        <v>202887</v>
      </c>
      <c r="B6">
        <v>16408080</v>
      </c>
      <c r="C6">
        <v>2018</v>
      </c>
      <c r="D6" s="80">
        <v>43234</v>
      </c>
      <c r="E6">
        <v>13</v>
      </c>
      <c r="F6" t="s">
        <v>190</v>
      </c>
      <c r="G6" t="s">
        <v>164</v>
      </c>
      <c r="H6" t="s">
        <v>185</v>
      </c>
      <c r="I6" t="s">
        <v>191</v>
      </c>
      <c r="J6">
        <v>29.80149479</v>
      </c>
      <c r="K6">
        <v>-95.240463120000001</v>
      </c>
      <c r="L6" t="s">
        <v>180</v>
      </c>
      <c r="M6" t="s">
        <v>168</v>
      </c>
      <c r="N6" t="s">
        <v>192</v>
      </c>
      <c r="O6" t="s">
        <v>170</v>
      </c>
      <c r="P6" t="s">
        <v>128</v>
      </c>
      <c r="Q6" t="s">
        <v>90</v>
      </c>
      <c r="R6" t="s">
        <v>193</v>
      </c>
      <c r="S6">
        <v>0</v>
      </c>
      <c r="T6">
        <v>0</v>
      </c>
      <c r="U6">
        <v>0</v>
      </c>
      <c r="V6">
        <v>1</v>
      </c>
      <c r="W6">
        <v>1</v>
      </c>
      <c r="X6">
        <v>1</v>
      </c>
      <c r="Y6">
        <v>0</v>
      </c>
      <c r="Z6">
        <v>0</v>
      </c>
      <c r="AA6">
        <v>0</v>
      </c>
      <c r="AB6">
        <v>0</v>
      </c>
      <c r="AC6">
        <v>1</v>
      </c>
      <c r="AD6">
        <v>1</v>
      </c>
      <c r="AE6">
        <v>1</v>
      </c>
      <c r="AF6">
        <v>0</v>
      </c>
      <c r="AG6">
        <v>0</v>
      </c>
      <c r="AH6">
        <v>0</v>
      </c>
      <c r="AI6">
        <v>0</v>
      </c>
      <c r="AJ6">
        <v>0</v>
      </c>
      <c r="AK6">
        <v>0</v>
      </c>
      <c r="AL6">
        <v>0</v>
      </c>
      <c r="AM6">
        <v>0</v>
      </c>
      <c r="AN6">
        <v>0</v>
      </c>
      <c r="AO6">
        <v>0</v>
      </c>
      <c r="AP6">
        <v>0</v>
      </c>
      <c r="AQ6">
        <v>0</v>
      </c>
      <c r="AR6">
        <v>0</v>
      </c>
      <c r="AS6">
        <v>0</v>
      </c>
      <c r="AT6">
        <v>0</v>
      </c>
      <c r="AU6" t="s">
        <v>52</v>
      </c>
      <c r="AV6" t="s">
        <v>173</v>
      </c>
      <c r="AW6" t="s">
        <v>174</v>
      </c>
      <c r="AX6" t="s">
        <v>175</v>
      </c>
      <c r="AY6">
        <v>77013</v>
      </c>
      <c r="AZ6">
        <v>48201232500</v>
      </c>
      <c r="BA6" t="s">
        <v>176</v>
      </c>
      <c r="BB6" t="s">
        <v>177</v>
      </c>
      <c r="BC6">
        <v>163601</v>
      </c>
      <c r="BD6">
        <v>3101</v>
      </c>
    </row>
    <row r="7" spans="1:56">
      <c r="A7">
        <v>217134</v>
      </c>
      <c r="B7">
        <v>16470403</v>
      </c>
      <c r="C7">
        <v>2018</v>
      </c>
      <c r="D7" s="80">
        <v>43266</v>
      </c>
      <c r="E7">
        <v>18</v>
      </c>
      <c r="F7" t="s">
        <v>178</v>
      </c>
      <c r="G7" t="s">
        <v>164</v>
      </c>
      <c r="H7" t="s">
        <v>165</v>
      </c>
      <c r="I7" t="s">
        <v>191</v>
      </c>
      <c r="J7">
        <v>29.819630719999999</v>
      </c>
      <c r="K7">
        <v>-95.240617090000001</v>
      </c>
      <c r="L7" t="s">
        <v>167</v>
      </c>
      <c r="M7" t="s">
        <v>168</v>
      </c>
      <c r="N7" t="s">
        <v>169</v>
      </c>
      <c r="O7" t="s">
        <v>170</v>
      </c>
      <c r="P7" t="s">
        <v>128</v>
      </c>
      <c r="Q7" t="s">
        <v>90</v>
      </c>
      <c r="R7" t="s">
        <v>194</v>
      </c>
      <c r="S7">
        <v>0</v>
      </c>
      <c r="T7">
        <v>0</v>
      </c>
      <c r="U7">
        <v>0</v>
      </c>
      <c r="V7">
        <v>4</v>
      </c>
      <c r="W7">
        <v>4</v>
      </c>
      <c r="X7">
        <v>1</v>
      </c>
      <c r="Y7">
        <v>0</v>
      </c>
      <c r="Z7">
        <v>0</v>
      </c>
      <c r="AA7">
        <v>0</v>
      </c>
      <c r="AB7">
        <v>0</v>
      </c>
      <c r="AC7">
        <v>4</v>
      </c>
      <c r="AD7">
        <v>1</v>
      </c>
      <c r="AE7">
        <v>4</v>
      </c>
      <c r="AF7">
        <v>0</v>
      </c>
      <c r="AG7">
        <v>0</v>
      </c>
      <c r="AH7">
        <v>0</v>
      </c>
      <c r="AI7">
        <v>0</v>
      </c>
      <c r="AJ7">
        <v>0</v>
      </c>
      <c r="AK7">
        <v>0</v>
      </c>
      <c r="AL7">
        <v>0</v>
      </c>
      <c r="AM7">
        <v>0</v>
      </c>
      <c r="AN7">
        <v>0</v>
      </c>
      <c r="AO7">
        <v>0</v>
      </c>
      <c r="AP7">
        <v>0</v>
      </c>
      <c r="AQ7">
        <v>0</v>
      </c>
      <c r="AR7">
        <v>0</v>
      </c>
      <c r="AS7">
        <v>0</v>
      </c>
      <c r="AT7">
        <v>0</v>
      </c>
      <c r="AU7" t="s">
        <v>52</v>
      </c>
      <c r="AV7" t="s">
        <v>173</v>
      </c>
      <c r="AW7" t="s">
        <v>174</v>
      </c>
      <c r="AX7" t="s">
        <v>175</v>
      </c>
      <c r="AY7">
        <v>77078</v>
      </c>
      <c r="AZ7">
        <v>48201232500</v>
      </c>
      <c r="BA7" t="s">
        <v>176</v>
      </c>
      <c r="BB7" t="s">
        <v>177</v>
      </c>
      <c r="BC7">
        <v>164261</v>
      </c>
      <c r="BD7">
        <v>3101</v>
      </c>
    </row>
    <row r="8" spans="1:56">
      <c r="A8">
        <v>265540</v>
      </c>
      <c r="B8">
        <v>16689340</v>
      </c>
      <c r="C8">
        <v>2018</v>
      </c>
      <c r="D8" s="80">
        <v>43391</v>
      </c>
      <c r="E8">
        <v>15</v>
      </c>
      <c r="F8" t="s">
        <v>163</v>
      </c>
      <c r="G8" t="s">
        <v>195</v>
      </c>
      <c r="H8" t="s">
        <v>165</v>
      </c>
      <c r="I8" t="s">
        <v>196</v>
      </c>
      <c r="J8">
        <v>29.819570030000001</v>
      </c>
      <c r="K8">
        <v>-95.240758690000007</v>
      </c>
      <c r="L8" t="s">
        <v>167</v>
      </c>
      <c r="M8" t="s">
        <v>168</v>
      </c>
      <c r="N8" t="s">
        <v>197</v>
      </c>
      <c r="O8" t="s">
        <v>170</v>
      </c>
      <c r="P8" t="s">
        <v>171</v>
      </c>
      <c r="Q8" t="s">
        <v>89</v>
      </c>
      <c r="R8" t="s">
        <v>198</v>
      </c>
      <c r="S8">
        <v>0</v>
      </c>
      <c r="T8">
        <v>0</v>
      </c>
      <c r="U8">
        <v>0</v>
      </c>
      <c r="V8">
        <v>0</v>
      </c>
      <c r="W8">
        <v>0</v>
      </c>
      <c r="X8">
        <v>2</v>
      </c>
      <c r="Y8">
        <v>0</v>
      </c>
      <c r="Z8">
        <v>0</v>
      </c>
      <c r="AA8">
        <v>0</v>
      </c>
      <c r="AB8">
        <v>0</v>
      </c>
      <c r="AC8">
        <v>0</v>
      </c>
      <c r="AD8">
        <v>2</v>
      </c>
      <c r="AE8">
        <v>0</v>
      </c>
      <c r="AF8">
        <v>0</v>
      </c>
      <c r="AG8">
        <v>0</v>
      </c>
      <c r="AH8">
        <v>0</v>
      </c>
      <c r="AI8">
        <v>0</v>
      </c>
      <c r="AJ8">
        <v>0</v>
      </c>
      <c r="AK8">
        <v>0</v>
      </c>
      <c r="AL8">
        <v>0</v>
      </c>
      <c r="AM8">
        <v>0</v>
      </c>
      <c r="AN8">
        <v>0</v>
      </c>
      <c r="AO8">
        <v>0</v>
      </c>
      <c r="AP8">
        <v>0</v>
      </c>
      <c r="AQ8">
        <v>0</v>
      </c>
      <c r="AR8">
        <v>0</v>
      </c>
      <c r="AS8">
        <v>0</v>
      </c>
      <c r="AT8">
        <v>0</v>
      </c>
      <c r="AU8" t="s">
        <v>52</v>
      </c>
      <c r="AV8" t="s">
        <v>173</v>
      </c>
      <c r="AW8" t="s">
        <v>174</v>
      </c>
      <c r="AX8" t="s">
        <v>175</v>
      </c>
      <c r="AY8">
        <v>77078</v>
      </c>
      <c r="AZ8">
        <v>48201232500</v>
      </c>
      <c r="BA8" t="s">
        <v>176</v>
      </c>
      <c r="BB8" t="s">
        <v>177</v>
      </c>
      <c r="BC8">
        <v>164261</v>
      </c>
      <c r="BD8">
        <v>3101</v>
      </c>
    </row>
    <row r="9" spans="1:56">
      <c r="A9">
        <v>283202</v>
      </c>
      <c r="B9">
        <v>16766132</v>
      </c>
      <c r="C9">
        <v>2018</v>
      </c>
      <c r="D9" s="80">
        <v>43429</v>
      </c>
      <c r="E9">
        <v>15</v>
      </c>
      <c r="F9" t="s">
        <v>199</v>
      </c>
      <c r="G9" t="s">
        <v>164</v>
      </c>
      <c r="H9" t="s">
        <v>165</v>
      </c>
      <c r="I9" t="s">
        <v>191</v>
      </c>
      <c r="J9">
        <v>29.819629500000001</v>
      </c>
      <c r="K9">
        <v>-95.24061992</v>
      </c>
      <c r="L9" t="s">
        <v>180</v>
      </c>
      <c r="M9" t="s">
        <v>168</v>
      </c>
      <c r="N9" t="s">
        <v>197</v>
      </c>
      <c r="O9" t="s">
        <v>200</v>
      </c>
      <c r="P9" t="s">
        <v>171</v>
      </c>
      <c r="Q9" t="s">
        <v>89</v>
      </c>
      <c r="R9" t="s">
        <v>201</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52</v>
      </c>
      <c r="AV9" t="s">
        <v>173</v>
      </c>
      <c r="AW9" t="s">
        <v>174</v>
      </c>
      <c r="AX9" t="s">
        <v>175</v>
      </c>
      <c r="AY9">
        <v>77078</v>
      </c>
      <c r="AZ9">
        <v>48201232500</v>
      </c>
      <c r="BA9" t="s">
        <v>176</v>
      </c>
      <c r="BB9" t="s">
        <v>177</v>
      </c>
      <c r="BC9">
        <v>164261</v>
      </c>
      <c r="BD9">
        <v>3101</v>
      </c>
    </row>
    <row r="10" spans="1:56">
      <c r="A10">
        <v>285310</v>
      </c>
      <c r="B10">
        <v>16771522</v>
      </c>
      <c r="C10">
        <v>2018</v>
      </c>
      <c r="D10" s="80">
        <v>43407</v>
      </c>
      <c r="E10">
        <v>0</v>
      </c>
      <c r="F10" t="s">
        <v>184</v>
      </c>
      <c r="G10" t="s">
        <v>195</v>
      </c>
      <c r="H10" t="s">
        <v>165</v>
      </c>
      <c r="I10" t="s">
        <v>196</v>
      </c>
      <c r="J10">
        <v>29.819624640000001</v>
      </c>
      <c r="K10">
        <v>-95.240631250000007</v>
      </c>
      <c r="L10" t="s">
        <v>180</v>
      </c>
      <c r="M10" t="s">
        <v>202</v>
      </c>
      <c r="N10" t="s">
        <v>197</v>
      </c>
      <c r="O10" t="s">
        <v>170</v>
      </c>
      <c r="P10" t="s">
        <v>203</v>
      </c>
      <c r="Q10" t="s">
        <v>89</v>
      </c>
      <c r="R10" t="s">
        <v>189</v>
      </c>
      <c r="S10">
        <v>1</v>
      </c>
      <c r="T10">
        <v>0</v>
      </c>
      <c r="U10">
        <v>0</v>
      </c>
      <c r="V10">
        <v>0</v>
      </c>
      <c r="W10">
        <v>0</v>
      </c>
      <c r="X10">
        <v>0</v>
      </c>
      <c r="Y10">
        <v>0</v>
      </c>
      <c r="Z10">
        <v>1</v>
      </c>
      <c r="AA10">
        <v>0</v>
      </c>
      <c r="AB10">
        <v>0</v>
      </c>
      <c r="AC10">
        <v>0</v>
      </c>
      <c r="AD10">
        <v>0</v>
      </c>
      <c r="AE10">
        <v>0</v>
      </c>
      <c r="AF10">
        <v>0</v>
      </c>
      <c r="AG10">
        <v>0</v>
      </c>
      <c r="AH10">
        <v>0</v>
      </c>
      <c r="AI10">
        <v>0</v>
      </c>
      <c r="AJ10">
        <v>0</v>
      </c>
      <c r="AK10">
        <v>0</v>
      </c>
      <c r="AL10">
        <v>0</v>
      </c>
      <c r="AM10">
        <v>0</v>
      </c>
      <c r="AN10">
        <v>0</v>
      </c>
      <c r="AO10">
        <v>0</v>
      </c>
      <c r="AP10">
        <v>0</v>
      </c>
      <c r="AQ10">
        <v>0</v>
      </c>
      <c r="AR10">
        <v>0</v>
      </c>
      <c r="AS10">
        <v>0</v>
      </c>
      <c r="AT10">
        <v>0</v>
      </c>
      <c r="AU10" t="s">
        <v>52</v>
      </c>
      <c r="AV10" t="s">
        <v>173</v>
      </c>
      <c r="AW10" t="s">
        <v>174</v>
      </c>
      <c r="AX10" t="s">
        <v>175</v>
      </c>
      <c r="AY10">
        <v>77078</v>
      </c>
      <c r="AZ10">
        <v>48201232500</v>
      </c>
      <c r="BA10" t="s">
        <v>176</v>
      </c>
      <c r="BB10" t="s">
        <v>177</v>
      </c>
      <c r="BC10">
        <v>164261</v>
      </c>
      <c r="BD10">
        <v>3101</v>
      </c>
    </row>
    <row r="11" spans="1:56">
      <c r="A11">
        <v>361723</v>
      </c>
      <c r="B11">
        <v>17133259</v>
      </c>
      <c r="C11">
        <v>2019</v>
      </c>
      <c r="D11" s="80">
        <v>43633</v>
      </c>
      <c r="E11">
        <v>12</v>
      </c>
      <c r="F11" t="s">
        <v>190</v>
      </c>
      <c r="G11" t="s">
        <v>164</v>
      </c>
      <c r="H11" t="s">
        <v>165</v>
      </c>
      <c r="I11" t="s">
        <v>179</v>
      </c>
      <c r="J11">
        <v>29.819630719999999</v>
      </c>
      <c r="K11">
        <v>-95.240617090000001</v>
      </c>
      <c r="L11" t="s">
        <v>167</v>
      </c>
      <c r="M11" t="s">
        <v>168</v>
      </c>
      <c r="N11" t="s">
        <v>204</v>
      </c>
      <c r="O11" t="s">
        <v>170</v>
      </c>
      <c r="P11" t="s">
        <v>171</v>
      </c>
      <c r="Q11" t="s">
        <v>90</v>
      </c>
      <c r="R11" t="s">
        <v>205</v>
      </c>
      <c r="S11">
        <v>0</v>
      </c>
      <c r="T11">
        <v>0</v>
      </c>
      <c r="U11">
        <v>0</v>
      </c>
      <c r="V11">
        <v>0</v>
      </c>
      <c r="W11">
        <v>0</v>
      </c>
      <c r="X11">
        <v>2</v>
      </c>
      <c r="Y11">
        <v>0</v>
      </c>
      <c r="Z11">
        <v>0</v>
      </c>
      <c r="AA11">
        <v>0</v>
      </c>
      <c r="AB11">
        <v>0</v>
      </c>
      <c r="AC11">
        <v>0</v>
      </c>
      <c r="AD11">
        <v>2</v>
      </c>
      <c r="AE11">
        <v>0</v>
      </c>
      <c r="AF11">
        <v>0</v>
      </c>
      <c r="AG11">
        <v>0</v>
      </c>
      <c r="AH11">
        <v>0</v>
      </c>
      <c r="AI11">
        <v>0</v>
      </c>
      <c r="AJ11">
        <v>0</v>
      </c>
      <c r="AK11">
        <v>0</v>
      </c>
      <c r="AL11">
        <v>0</v>
      </c>
      <c r="AM11">
        <v>0</v>
      </c>
      <c r="AN11">
        <v>0</v>
      </c>
      <c r="AO11">
        <v>0</v>
      </c>
      <c r="AP11">
        <v>0</v>
      </c>
      <c r="AQ11">
        <v>0</v>
      </c>
      <c r="AR11">
        <v>0</v>
      </c>
      <c r="AS11">
        <v>0</v>
      </c>
      <c r="AT11">
        <v>0</v>
      </c>
      <c r="AU11" t="s">
        <v>52</v>
      </c>
      <c r="AV11" t="s">
        <v>173</v>
      </c>
      <c r="AW11" t="s">
        <v>174</v>
      </c>
      <c r="AX11" t="s">
        <v>175</v>
      </c>
      <c r="AY11">
        <v>77078</v>
      </c>
      <c r="AZ11">
        <v>48201232500</v>
      </c>
      <c r="BA11" t="s">
        <v>176</v>
      </c>
      <c r="BB11" t="s">
        <v>177</v>
      </c>
      <c r="BC11">
        <v>164261</v>
      </c>
      <c r="BD11">
        <v>3101</v>
      </c>
    </row>
    <row r="12" spans="1:56">
      <c r="A12">
        <v>362256</v>
      </c>
      <c r="B12">
        <v>17135700</v>
      </c>
      <c r="C12">
        <v>2019</v>
      </c>
      <c r="D12" s="80">
        <v>43627</v>
      </c>
      <c r="E12">
        <v>7</v>
      </c>
      <c r="F12" t="s">
        <v>206</v>
      </c>
      <c r="G12" t="s">
        <v>164</v>
      </c>
      <c r="H12" t="s">
        <v>185</v>
      </c>
      <c r="I12" t="s">
        <v>196</v>
      </c>
      <c r="J12">
        <v>29.812380180000002</v>
      </c>
      <c r="K12">
        <v>-95.240553120000001</v>
      </c>
      <c r="L12" t="s">
        <v>180</v>
      </c>
      <c r="M12" t="s">
        <v>168</v>
      </c>
      <c r="N12" t="s">
        <v>197</v>
      </c>
      <c r="O12" t="s">
        <v>170</v>
      </c>
      <c r="P12" t="s">
        <v>171</v>
      </c>
      <c r="Q12" t="s">
        <v>89</v>
      </c>
      <c r="R12" t="s">
        <v>207</v>
      </c>
      <c r="S12">
        <v>0</v>
      </c>
      <c r="T12">
        <v>0</v>
      </c>
      <c r="U12">
        <v>0</v>
      </c>
      <c r="V12">
        <v>0</v>
      </c>
      <c r="W12">
        <v>0</v>
      </c>
      <c r="X12">
        <v>2</v>
      </c>
      <c r="Y12">
        <v>0</v>
      </c>
      <c r="Z12">
        <v>0</v>
      </c>
      <c r="AA12">
        <v>0</v>
      </c>
      <c r="AB12">
        <v>0</v>
      </c>
      <c r="AC12">
        <v>0</v>
      </c>
      <c r="AD12">
        <v>2</v>
      </c>
      <c r="AE12">
        <v>0</v>
      </c>
      <c r="AF12">
        <v>0</v>
      </c>
      <c r="AG12">
        <v>0</v>
      </c>
      <c r="AH12">
        <v>0</v>
      </c>
      <c r="AI12">
        <v>0</v>
      </c>
      <c r="AJ12">
        <v>0</v>
      </c>
      <c r="AK12">
        <v>0</v>
      </c>
      <c r="AL12">
        <v>0</v>
      </c>
      <c r="AM12">
        <v>0</v>
      </c>
      <c r="AN12">
        <v>0</v>
      </c>
      <c r="AO12">
        <v>0</v>
      </c>
      <c r="AP12">
        <v>0</v>
      </c>
      <c r="AQ12">
        <v>0</v>
      </c>
      <c r="AR12">
        <v>0</v>
      </c>
      <c r="AS12">
        <v>0</v>
      </c>
      <c r="AT12">
        <v>0</v>
      </c>
      <c r="AU12" t="s">
        <v>52</v>
      </c>
      <c r="AV12" t="s">
        <v>173</v>
      </c>
      <c r="AW12" t="s">
        <v>174</v>
      </c>
      <c r="AX12" t="s">
        <v>175</v>
      </c>
      <c r="AY12">
        <v>77013</v>
      </c>
      <c r="AZ12">
        <v>48201232500</v>
      </c>
      <c r="BA12" t="s">
        <v>176</v>
      </c>
      <c r="BB12" t="s">
        <v>177</v>
      </c>
      <c r="BC12">
        <v>163821</v>
      </c>
      <c r="BD12">
        <v>3101</v>
      </c>
    </row>
    <row r="13" spans="1:56">
      <c r="A13">
        <v>363763</v>
      </c>
      <c r="B13">
        <v>17141952</v>
      </c>
      <c r="C13">
        <v>2019</v>
      </c>
      <c r="D13" s="80">
        <v>43630</v>
      </c>
      <c r="E13">
        <v>4</v>
      </c>
      <c r="F13" t="s">
        <v>178</v>
      </c>
      <c r="G13" t="s">
        <v>208</v>
      </c>
      <c r="H13" t="s">
        <v>165</v>
      </c>
      <c r="I13" t="s">
        <v>179</v>
      </c>
      <c r="J13">
        <v>29.819624640000001</v>
      </c>
      <c r="K13">
        <v>-95.240631250000007</v>
      </c>
      <c r="L13" t="s">
        <v>180</v>
      </c>
      <c r="M13" t="s">
        <v>202</v>
      </c>
      <c r="N13" t="s">
        <v>169</v>
      </c>
      <c r="O13" t="s">
        <v>170</v>
      </c>
      <c r="P13" t="s">
        <v>171</v>
      </c>
      <c r="Q13" t="s">
        <v>93</v>
      </c>
      <c r="R13" t="s">
        <v>189</v>
      </c>
      <c r="S13">
        <v>0</v>
      </c>
      <c r="T13">
        <v>0</v>
      </c>
      <c r="U13">
        <v>0</v>
      </c>
      <c r="V13">
        <v>0</v>
      </c>
      <c r="W13">
        <v>0</v>
      </c>
      <c r="X13">
        <v>3</v>
      </c>
      <c r="Y13">
        <v>1</v>
      </c>
      <c r="Z13">
        <v>0</v>
      </c>
      <c r="AA13">
        <v>0</v>
      </c>
      <c r="AB13">
        <v>0</v>
      </c>
      <c r="AC13">
        <v>0</v>
      </c>
      <c r="AD13">
        <v>3</v>
      </c>
      <c r="AE13">
        <v>0</v>
      </c>
      <c r="AF13">
        <v>1</v>
      </c>
      <c r="AG13">
        <v>0</v>
      </c>
      <c r="AH13">
        <v>0</v>
      </c>
      <c r="AI13">
        <v>0</v>
      </c>
      <c r="AJ13">
        <v>0</v>
      </c>
      <c r="AK13">
        <v>0</v>
      </c>
      <c r="AL13">
        <v>0</v>
      </c>
      <c r="AM13">
        <v>0</v>
      </c>
      <c r="AN13">
        <v>0</v>
      </c>
      <c r="AO13">
        <v>0</v>
      </c>
      <c r="AP13">
        <v>0</v>
      </c>
      <c r="AQ13">
        <v>0</v>
      </c>
      <c r="AR13">
        <v>0</v>
      </c>
      <c r="AS13">
        <v>0</v>
      </c>
      <c r="AT13">
        <v>0</v>
      </c>
      <c r="AU13" t="s">
        <v>52</v>
      </c>
      <c r="AV13" t="s">
        <v>173</v>
      </c>
      <c r="AW13" t="s">
        <v>174</v>
      </c>
      <c r="AX13" t="s">
        <v>175</v>
      </c>
      <c r="AY13">
        <v>77078</v>
      </c>
      <c r="AZ13">
        <v>48201232500</v>
      </c>
      <c r="BA13" t="s">
        <v>176</v>
      </c>
      <c r="BB13" t="s">
        <v>177</v>
      </c>
      <c r="BC13">
        <v>164261</v>
      </c>
      <c r="BD13">
        <v>3101</v>
      </c>
    </row>
    <row r="14" spans="1:56">
      <c r="A14">
        <v>371628</v>
      </c>
      <c r="B14">
        <v>17176078</v>
      </c>
      <c r="C14">
        <v>2019</v>
      </c>
      <c r="D14" s="80">
        <v>43648</v>
      </c>
      <c r="E14">
        <v>10</v>
      </c>
      <c r="F14" t="s">
        <v>206</v>
      </c>
      <c r="G14" t="s">
        <v>164</v>
      </c>
      <c r="H14" t="s">
        <v>165</v>
      </c>
      <c r="I14" t="s">
        <v>166</v>
      </c>
      <c r="J14">
        <v>29.819630719999999</v>
      </c>
      <c r="K14">
        <v>-95.240617090000001</v>
      </c>
      <c r="L14" t="s">
        <v>180</v>
      </c>
      <c r="M14" t="s">
        <v>168</v>
      </c>
      <c r="N14" t="s">
        <v>169</v>
      </c>
      <c r="O14" t="s">
        <v>170</v>
      </c>
      <c r="P14" t="s">
        <v>171</v>
      </c>
      <c r="Q14" t="s">
        <v>93</v>
      </c>
      <c r="R14" t="s">
        <v>209</v>
      </c>
      <c r="S14">
        <v>0</v>
      </c>
      <c r="T14">
        <v>0</v>
      </c>
      <c r="U14">
        <v>0</v>
      </c>
      <c r="V14">
        <v>0</v>
      </c>
      <c r="W14">
        <v>0</v>
      </c>
      <c r="X14">
        <v>3</v>
      </c>
      <c r="Y14">
        <v>0</v>
      </c>
      <c r="Z14">
        <v>0</v>
      </c>
      <c r="AA14">
        <v>0</v>
      </c>
      <c r="AB14">
        <v>0</v>
      </c>
      <c r="AC14">
        <v>0</v>
      </c>
      <c r="AD14">
        <v>3</v>
      </c>
      <c r="AE14">
        <v>0</v>
      </c>
      <c r="AF14">
        <v>0</v>
      </c>
      <c r="AG14">
        <v>0</v>
      </c>
      <c r="AH14">
        <v>0</v>
      </c>
      <c r="AI14">
        <v>0</v>
      </c>
      <c r="AJ14">
        <v>0</v>
      </c>
      <c r="AK14">
        <v>0</v>
      </c>
      <c r="AL14">
        <v>0</v>
      </c>
      <c r="AM14">
        <v>0</v>
      </c>
      <c r="AN14">
        <v>0</v>
      </c>
      <c r="AO14">
        <v>0</v>
      </c>
      <c r="AP14">
        <v>0</v>
      </c>
      <c r="AQ14">
        <v>0</v>
      </c>
      <c r="AR14">
        <v>0</v>
      </c>
      <c r="AS14">
        <v>0</v>
      </c>
      <c r="AT14">
        <v>0</v>
      </c>
      <c r="AU14" t="s">
        <v>52</v>
      </c>
      <c r="AV14" t="s">
        <v>173</v>
      </c>
      <c r="AW14" t="s">
        <v>174</v>
      </c>
      <c r="AX14" t="s">
        <v>175</v>
      </c>
      <c r="AY14">
        <v>77078</v>
      </c>
      <c r="AZ14">
        <v>48201232500</v>
      </c>
      <c r="BA14" t="s">
        <v>176</v>
      </c>
      <c r="BB14" t="s">
        <v>177</v>
      </c>
      <c r="BC14">
        <v>164261</v>
      </c>
      <c r="BD14">
        <v>3101</v>
      </c>
    </row>
    <row r="15" spans="1:56">
      <c r="A15">
        <v>377056</v>
      </c>
      <c r="B15">
        <v>17200741</v>
      </c>
      <c r="C15">
        <v>2019</v>
      </c>
      <c r="D15" s="80">
        <v>43661</v>
      </c>
      <c r="E15">
        <v>21</v>
      </c>
      <c r="F15" t="s">
        <v>190</v>
      </c>
      <c r="G15" t="s">
        <v>164</v>
      </c>
      <c r="H15" t="s">
        <v>165</v>
      </c>
      <c r="I15" t="s">
        <v>191</v>
      </c>
      <c r="J15">
        <v>29.819630719999999</v>
      </c>
      <c r="K15">
        <v>-95.240617090000001</v>
      </c>
      <c r="L15" t="s">
        <v>180</v>
      </c>
      <c r="M15" t="s">
        <v>202</v>
      </c>
      <c r="N15" t="s">
        <v>197</v>
      </c>
      <c r="O15" t="s">
        <v>170</v>
      </c>
      <c r="P15" t="s">
        <v>128</v>
      </c>
      <c r="Q15" t="s">
        <v>93</v>
      </c>
      <c r="R15" t="s">
        <v>209</v>
      </c>
      <c r="S15">
        <v>0</v>
      </c>
      <c r="T15">
        <v>0</v>
      </c>
      <c r="U15">
        <v>0</v>
      </c>
      <c r="V15">
        <v>2</v>
      </c>
      <c r="W15">
        <v>2</v>
      </c>
      <c r="X15">
        <v>0</v>
      </c>
      <c r="Y15">
        <v>2</v>
      </c>
      <c r="Z15">
        <v>0</v>
      </c>
      <c r="AA15">
        <v>0</v>
      </c>
      <c r="AB15">
        <v>0</v>
      </c>
      <c r="AC15">
        <v>2</v>
      </c>
      <c r="AD15">
        <v>0</v>
      </c>
      <c r="AE15">
        <v>2</v>
      </c>
      <c r="AF15">
        <v>2</v>
      </c>
      <c r="AG15">
        <v>0</v>
      </c>
      <c r="AH15">
        <v>0</v>
      </c>
      <c r="AI15">
        <v>0</v>
      </c>
      <c r="AJ15">
        <v>0</v>
      </c>
      <c r="AK15">
        <v>0</v>
      </c>
      <c r="AL15">
        <v>0</v>
      </c>
      <c r="AM15">
        <v>0</v>
      </c>
      <c r="AN15">
        <v>0</v>
      </c>
      <c r="AO15">
        <v>0</v>
      </c>
      <c r="AP15">
        <v>0</v>
      </c>
      <c r="AQ15">
        <v>0</v>
      </c>
      <c r="AR15">
        <v>0</v>
      </c>
      <c r="AS15">
        <v>0</v>
      </c>
      <c r="AT15">
        <v>0</v>
      </c>
      <c r="AU15" t="s">
        <v>52</v>
      </c>
      <c r="AV15" t="s">
        <v>173</v>
      </c>
      <c r="AW15" t="s">
        <v>174</v>
      </c>
      <c r="AX15" t="s">
        <v>175</v>
      </c>
      <c r="AY15">
        <v>77078</v>
      </c>
      <c r="AZ15">
        <v>48201232500</v>
      </c>
      <c r="BA15" t="s">
        <v>176</v>
      </c>
      <c r="BB15" t="s">
        <v>177</v>
      </c>
      <c r="BC15">
        <v>164261</v>
      </c>
      <c r="BD15">
        <v>3101</v>
      </c>
    </row>
    <row r="16" spans="1:56">
      <c r="A16">
        <v>404204</v>
      </c>
      <c r="B16">
        <v>17321440</v>
      </c>
      <c r="C16">
        <v>2019</v>
      </c>
      <c r="D16" s="80">
        <v>43733</v>
      </c>
      <c r="E16">
        <v>0</v>
      </c>
      <c r="F16" t="s">
        <v>210</v>
      </c>
      <c r="G16" t="s">
        <v>195</v>
      </c>
      <c r="H16" t="s">
        <v>165</v>
      </c>
      <c r="I16" t="s">
        <v>179</v>
      </c>
      <c r="J16">
        <v>29.81961858</v>
      </c>
      <c r="K16">
        <v>-95.240645409999999</v>
      </c>
      <c r="L16" t="s">
        <v>180</v>
      </c>
      <c r="M16" t="s">
        <v>202</v>
      </c>
      <c r="N16" t="s">
        <v>211</v>
      </c>
      <c r="O16" t="s">
        <v>212</v>
      </c>
      <c r="P16" t="s">
        <v>171</v>
      </c>
      <c r="Q16" t="s">
        <v>89</v>
      </c>
      <c r="R16" t="s">
        <v>213</v>
      </c>
      <c r="S16">
        <v>0</v>
      </c>
      <c r="T16">
        <v>0</v>
      </c>
      <c r="U16">
        <v>0</v>
      </c>
      <c r="V16">
        <v>0</v>
      </c>
      <c r="W16">
        <v>0</v>
      </c>
      <c r="X16">
        <v>3</v>
      </c>
      <c r="Y16">
        <v>0</v>
      </c>
      <c r="Z16">
        <v>0</v>
      </c>
      <c r="AA16">
        <v>0</v>
      </c>
      <c r="AB16">
        <v>0</v>
      </c>
      <c r="AC16">
        <v>0</v>
      </c>
      <c r="AD16">
        <v>3</v>
      </c>
      <c r="AE16">
        <v>0</v>
      </c>
      <c r="AF16">
        <v>0</v>
      </c>
      <c r="AG16">
        <v>0</v>
      </c>
      <c r="AH16">
        <v>0</v>
      </c>
      <c r="AI16">
        <v>0</v>
      </c>
      <c r="AJ16">
        <v>0</v>
      </c>
      <c r="AK16">
        <v>0</v>
      </c>
      <c r="AL16">
        <v>0</v>
      </c>
      <c r="AM16">
        <v>0</v>
      </c>
      <c r="AN16">
        <v>0</v>
      </c>
      <c r="AO16">
        <v>0</v>
      </c>
      <c r="AP16">
        <v>0</v>
      </c>
      <c r="AQ16">
        <v>0</v>
      </c>
      <c r="AR16">
        <v>0</v>
      </c>
      <c r="AS16">
        <v>0</v>
      </c>
      <c r="AT16">
        <v>0</v>
      </c>
      <c r="AU16" t="s">
        <v>52</v>
      </c>
      <c r="AV16" t="s">
        <v>173</v>
      </c>
      <c r="AW16" t="s">
        <v>174</v>
      </c>
      <c r="AX16" t="s">
        <v>175</v>
      </c>
      <c r="AY16">
        <v>77078</v>
      </c>
      <c r="AZ16">
        <v>48201232500</v>
      </c>
      <c r="BA16" t="s">
        <v>176</v>
      </c>
      <c r="BB16" t="s">
        <v>177</v>
      </c>
      <c r="BC16">
        <v>164261</v>
      </c>
      <c r="BD16">
        <v>3101</v>
      </c>
    </row>
    <row r="17" spans="1:56">
      <c r="A17">
        <v>488094</v>
      </c>
      <c r="B17">
        <v>17673268</v>
      </c>
      <c r="C17">
        <v>2020</v>
      </c>
      <c r="D17" s="80">
        <v>43950</v>
      </c>
      <c r="E17">
        <v>17</v>
      </c>
      <c r="F17" t="s">
        <v>210</v>
      </c>
      <c r="G17" t="s">
        <v>164</v>
      </c>
      <c r="H17" t="s">
        <v>185</v>
      </c>
      <c r="I17" t="s">
        <v>166</v>
      </c>
      <c r="J17">
        <v>29.80907479</v>
      </c>
      <c r="K17">
        <v>-95.240533119999995</v>
      </c>
      <c r="L17" t="s">
        <v>180</v>
      </c>
      <c r="M17" t="s">
        <v>168</v>
      </c>
      <c r="N17" t="s">
        <v>192</v>
      </c>
      <c r="O17" t="s">
        <v>170</v>
      </c>
      <c r="P17" t="s">
        <v>171</v>
      </c>
      <c r="Q17" t="s">
        <v>90</v>
      </c>
      <c r="R17" t="s">
        <v>209</v>
      </c>
      <c r="S17">
        <v>0</v>
      </c>
      <c r="T17">
        <v>0</v>
      </c>
      <c r="U17">
        <v>0</v>
      </c>
      <c r="V17">
        <v>0</v>
      </c>
      <c r="W17">
        <v>0</v>
      </c>
      <c r="X17">
        <v>4</v>
      </c>
      <c r="Y17">
        <v>0</v>
      </c>
      <c r="Z17">
        <v>0</v>
      </c>
      <c r="AA17">
        <v>0</v>
      </c>
      <c r="AB17">
        <v>0</v>
      </c>
      <c r="AC17">
        <v>0</v>
      </c>
      <c r="AD17">
        <v>4</v>
      </c>
      <c r="AE17">
        <v>0</v>
      </c>
      <c r="AF17">
        <v>0</v>
      </c>
      <c r="AG17">
        <v>0</v>
      </c>
      <c r="AH17">
        <v>0</v>
      </c>
      <c r="AI17">
        <v>0</v>
      </c>
      <c r="AJ17">
        <v>0</v>
      </c>
      <c r="AK17">
        <v>0</v>
      </c>
      <c r="AL17">
        <v>0</v>
      </c>
      <c r="AM17">
        <v>0</v>
      </c>
      <c r="AN17">
        <v>0</v>
      </c>
      <c r="AO17">
        <v>0</v>
      </c>
      <c r="AP17">
        <v>0</v>
      </c>
      <c r="AQ17">
        <v>0</v>
      </c>
      <c r="AR17">
        <v>0</v>
      </c>
      <c r="AS17">
        <v>0</v>
      </c>
      <c r="AT17">
        <v>0</v>
      </c>
      <c r="AU17" t="s">
        <v>52</v>
      </c>
      <c r="AV17" t="s">
        <v>173</v>
      </c>
      <c r="AW17" t="s">
        <v>174</v>
      </c>
      <c r="AX17" t="s">
        <v>175</v>
      </c>
      <c r="AY17">
        <v>77013</v>
      </c>
      <c r="AZ17">
        <v>48201232500</v>
      </c>
      <c r="BA17" t="s">
        <v>176</v>
      </c>
      <c r="BB17" t="s">
        <v>177</v>
      </c>
      <c r="BC17">
        <v>163821</v>
      </c>
      <c r="BD17">
        <v>3101</v>
      </c>
    </row>
    <row r="18" spans="1:56">
      <c r="A18">
        <v>527381</v>
      </c>
      <c r="B18">
        <v>17831961</v>
      </c>
      <c r="C18">
        <v>2020</v>
      </c>
      <c r="D18" s="80">
        <v>44058</v>
      </c>
      <c r="E18">
        <v>21</v>
      </c>
      <c r="F18" t="s">
        <v>184</v>
      </c>
      <c r="G18" t="s">
        <v>164</v>
      </c>
      <c r="H18" t="s">
        <v>185</v>
      </c>
      <c r="I18" t="s">
        <v>186</v>
      </c>
      <c r="J18">
        <v>29.802746259999999</v>
      </c>
      <c r="K18">
        <v>-95.240472600000004</v>
      </c>
      <c r="L18" t="s">
        <v>180</v>
      </c>
      <c r="M18" t="s">
        <v>202</v>
      </c>
      <c r="N18" t="s">
        <v>197</v>
      </c>
      <c r="O18" t="s">
        <v>170</v>
      </c>
      <c r="P18" t="s">
        <v>171</v>
      </c>
      <c r="Q18" t="s">
        <v>89</v>
      </c>
      <c r="R18" t="s">
        <v>214</v>
      </c>
      <c r="S18">
        <v>0</v>
      </c>
      <c r="T18">
        <v>0</v>
      </c>
      <c r="U18">
        <v>0</v>
      </c>
      <c r="V18">
        <v>0</v>
      </c>
      <c r="W18">
        <v>0</v>
      </c>
      <c r="X18">
        <v>1</v>
      </c>
      <c r="Y18">
        <v>1</v>
      </c>
      <c r="Z18">
        <v>0</v>
      </c>
      <c r="AA18">
        <v>0</v>
      </c>
      <c r="AB18">
        <v>0</v>
      </c>
      <c r="AC18">
        <v>0</v>
      </c>
      <c r="AD18">
        <v>1</v>
      </c>
      <c r="AE18">
        <v>0</v>
      </c>
      <c r="AF18">
        <v>1</v>
      </c>
      <c r="AG18">
        <v>0</v>
      </c>
      <c r="AH18">
        <v>0</v>
      </c>
      <c r="AI18">
        <v>0</v>
      </c>
      <c r="AJ18">
        <v>0</v>
      </c>
      <c r="AK18">
        <v>0</v>
      </c>
      <c r="AL18">
        <v>0</v>
      </c>
      <c r="AM18">
        <v>0</v>
      </c>
      <c r="AN18">
        <v>0</v>
      </c>
      <c r="AO18">
        <v>0</v>
      </c>
      <c r="AP18">
        <v>0</v>
      </c>
      <c r="AQ18">
        <v>0</v>
      </c>
      <c r="AR18">
        <v>0</v>
      </c>
      <c r="AS18">
        <v>0</v>
      </c>
      <c r="AT18">
        <v>0</v>
      </c>
      <c r="AU18" t="s">
        <v>52</v>
      </c>
      <c r="AV18" t="s">
        <v>173</v>
      </c>
      <c r="AW18" t="s">
        <v>174</v>
      </c>
      <c r="AX18" t="s">
        <v>175</v>
      </c>
      <c r="AY18">
        <v>77013</v>
      </c>
      <c r="AZ18">
        <v>48201232500</v>
      </c>
      <c r="BA18" t="s">
        <v>176</v>
      </c>
      <c r="BB18" t="s">
        <v>177</v>
      </c>
      <c r="BC18">
        <v>163601</v>
      </c>
      <c r="BD18">
        <v>3101</v>
      </c>
    </row>
    <row r="19" spans="1:56">
      <c r="A19">
        <v>536667</v>
      </c>
      <c r="B19">
        <v>17872475</v>
      </c>
      <c r="C19">
        <v>2020</v>
      </c>
      <c r="D19" s="80">
        <v>44094</v>
      </c>
      <c r="E19">
        <v>4</v>
      </c>
      <c r="F19" t="s">
        <v>199</v>
      </c>
      <c r="G19" t="s">
        <v>164</v>
      </c>
      <c r="H19" t="s">
        <v>185</v>
      </c>
      <c r="I19" t="s">
        <v>166</v>
      </c>
      <c r="J19">
        <v>29.80657587</v>
      </c>
      <c r="K19">
        <v>-95.240509180000004</v>
      </c>
      <c r="L19" t="s">
        <v>180</v>
      </c>
      <c r="M19" t="s">
        <v>202</v>
      </c>
      <c r="N19" t="s">
        <v>197</v>
      </c>
      <c r="O19" t="s">
        <v>215</v>
      </c>
      <c r="P19" t="s">
        <v>128</v>
      </c>
      <c r="Q19" t="s">
        <v>93</v>
      </c>
      <c r="R19" t="s">
        <v>216</v>
      </c>
      <c r="S19">
        <v>0</v>
      </c>
      <c r="T19">
        <v>0</v>
      </c>
      <c r="U19">
        <v>0</v>
      </c>
      <c r="V19">
        <v>1</v>
      </c>
      <c r="W19">
        <v>1</v>
      </c>
      <c r="X19">
        <v>0</v>
      </c>
      <c r="Y19">
        <v>0</v>
      </c>
      <c r="Z19">
        <v>0</v>
      </c>
      <c r="AA19">
        <v>0</v>
      </c>
      <c r="AB19">
        <v>0</v>
      </c>
      <c r="AC19">
        <v>1</v>
      </c>
      <c r="AD19">
        <v>0</v>
      </c>
      <c r="AE19">
        <v>1</v>
      </c>
      <c r="AF19">
        <v>0</v>
      </c>
      <c r="AG19">
        <v>0</v>
      </c>
      <c r="AH19">
        <v>0</v>
      </c>
      <c r="AI19">
        <v>0</v>
      </c>
      <c r="AJ19">
        <v>0</v>
      </c>
      <c r="AK19">
        <v>0</v>
      </c>
      <c r="AL19">
        <v>0</v>
      </c>
      <c r="AM19">
        <v>0</v>
      </c>
      <c r="AN19">
        <v>0</v>
      </c>
      <c r="AO19">
        <v>0</v>
      </c>
      <c r="AP19">
        <v>0</v>
      </c>
      <c r="AQ19">
        <v>0</v>
      </c>
      <c r="AR19">
        <v>0</v>
      </c>
      <c r="AS19">
        <v>0</v>
      </c>
      <c r="AT19">
        <v>0</v>
      </c>
      <c r="AU19" t="s">
        <v>52</v>
      </c>
      <c r="AV19" t="s">
        <v>173</v>
      </c>
      <c r="AW19" t="s">
        <v>174</v>
      </c>
      <c r="AX19" t="s">
        <v>175</v>
      </c>
      <c r="AY19">
        <v>77013</v>
      </c>
      <c r="AZ19">
        <v>48201232500</v>
      </c>
      <c r="BA19" t="s">
        <v>176</v>
      </c>
      <c r="BB19" t="s">
        <v>177</v>
      </c>
      <c r="BC19">
        <v>163601</v>
      </c>
      <c r="BD19">
        <v>3101</v>
      </c>
    </row>
    <row r="20" spans="1:56">
      <c r="A20">
        <v>553780</v>
      </c>
      <c r="B20">
        <v>17945386</v>
      </c>
      <c r="C20">
        <v>2020</v>
      </c>
      <c r="D20" s="80">
        <v>44134</v>
      </c>
      <c r="E20">
        <v>15</v>
      </c>
      <c r="F20" t="s">
        <v>178</v>
      </c>
      <c r="G20" t="s">
        <v>164</v>
      </c>
      <c r="H20" t="s">
        <v>165</v>
      </c>
      <c r="I20" t="s">
        <v>196</v>
      </c>
      <c r="J20">
        <v>29.819630719999999</v>
      </c>
      <c r="K20">
        <v>-95.240617090000001</v>
      </c>
      <c r="L20" t="s">
        <v>180</v>
      </c>
      <c r="M20" t="s">
        <v>168</v>
      </c>
      <c r="N20" t="s">
        <v>197</v>
      </c>
      <c r="O20" t="s">
        <v>170</v>
      </c>
      <c r="P20" t="s">
        <v>171</v>
      </c>
      <c r="Q20" t="s">
        <v>90</v>
      </c>
      <c r="R20" t="s">
        <v>194</v>
      </c>
      <c r="S20">
        <v>0</v>
      </c>
      <c r="T20">
        <v>0</v>
      </c>
      <c r="U20">
        <v>0</v>
      </c>
      <c r="V20">
        <v>0</v>
      </c>
      <c r="W20">
        <v>0</v>
      </c>
      <c r="X20">
        <v>3</v>
      </c>
      <c r="Y20">
        <v>0</v>
      </c>
      <c r="Z20">
        <v>0</v>
      </c>
      <c r="AA20">
        <v>0</v>
      </c>
      <c r="AB20">
        <v>0</v>
      </c>
      <c r="AC20">
        <v>0</v>
      </c>
      <c r="AD20">
        <v>3</v>
      </c>
      <c r="AE20">
        <v>0</v>
      </c>
      <c r="AF20">
        <v>0</v>
      </c>
      <c r="AG20">
        <v>0</v>
      </c>
      <c r="AH20">
        <v>0</v>
      </c>
      <c r="AI20">
        <v>0</v>
      </c>
      <c r="AJ20">
        <v>0</v>
      </c>
      <c r="AK20">
        <v>0</v>
      </c>
      <c r="AL20">
        <v>0</v>
      </c>
      <c r="AM20">
        <v>0</v>
      </c>
      <c r="AN20">
        <v>0</v>
      </c>
      <c r="AO20">
        <v>0</v>
      </c>
      <c r="AP20">
        <v>0</v>
      </c>
      <c r="AQ20">
        <v>0</v>
      </c>
      <c r="AR20">
        <v>0</v>
      </c>
      <c r="AS20">
        <v>0</v>
      </c>
      <c r="AT20">
        <v>0</v>
      </c>
      <c r="AU20" t="s">
        <v>52</v>
      </c>
      <c r="AV20" t="s">
        <v>173</v>
      </c>
      <c r="AW20" t="s">
        <v>174</v>
      </c>
      <c r="AX20" t="s">
        <v>175</v>
      </c>
      <c r="AY20">
        <v>77078</v>
      </c>
      <c r="AZ20">
        <v>48201232500</v>
      </c>
      <c r="BA20" t="s">
        <v>176</v>
      </c>
      <c r="BB20" t="s">
        <v>177</v>
      </c>
      <c r="BC20">
        <v>164261</v>
      </c>
      <c r="BD20">
        <v>3101</v>
      </c>
    </row>
    <row r="21" spans="1:56">
      <c r="A21">
        <v>585999</v>
      </c>
      <c r="B21">
        <v>18073301</v>
      </c>
      <c r="C21">
        <v>2021</v>
      </c>
      <c r="D21" s="80">
        <v>44217</v>
      </c>
      <c r="E21">
        <v>17</v>
      </c>
      <c r="F21" t="s">
        <v>163</v>
      </c>
      <c r="G21" t="s">
        <v>208</v>
      </c>
      <c r="H21" t="s">
        <v>165</v>
      </c>
      <c r="I21" t="s">
        <v>166</v>
      </c>
      <c r="J21">
        <v>29.819598379999999</v>
      </c>
      <c r="K21">
        <v>-95.240692519999996</v>
      </c>
      <c r="L21" t="s">
        <v>217</v>
      </c>
      <c r="M21" t="s">
        <v>202</v>
      </c>
      <c r="N21" t="s">
        <v>197</v>
      </c>
      <c r="O21" t="s">
        <v>170</v>
      </c>
      <c r="P21" t="s">
        <v>171</v>
      </c>
      <c r="Q21" t="s">
        <v>89</v>
      </c>
      <c r="R21" t="s">
        <v>209</v>
      </c>
      <c r="S21">
        <v>0</v>
      </c>
      <c r="T21">
        <v>0</v>
      </c>
      <c r="U21">
        <v>0</v>
      </c>
      <c r="V21">
        <v>0</v>
      </c>
      <c r="W21">
        <v>0</v>
      </c>
      <c r="X21">
        <v>2</v>
      </c>
      <c r="Y21">
        <v>0</v>
      </c>
      <c r="Z21">
        <v>0</v>
      </c>
      <c r="AA21">
        <v>0</v>
      </c>
      <c r="AB21">
        <v>0</v>
      </c>
      <c r="AC21">
        <v>0</v>
      </c>
      <c r="AD21">
        <v>2</v>
      </c>
      <c r="AE21">
        <v>0</v>
      </c>
      <c r="AF21">
        <v>0</v>
      </c>
      <c r="AG21">
        <v>0</v>
      </c>
      <c r="AH21">
        <v>0</v>
      </c>
      <c r="AI21">
        <v>0</v>
      </c>
      <c r="AJ21">
        <v>0</v>
      </c>
      <c r="AK21">
        <v>0</v>
      </c>
      <c r="AL21">
        <v>0</v>
      </c>
      <c r="AM21">
        <v>0</v>
      </c>
      <c r="AN21">
        <v>0</v>
      </c>
      <c r="AO21">
        <v>0</v>
      </c>
      <c r="AP21">
        <v>0</v>
      </c>
      <c r="AQ21">
        <v>0</v>
      </c>
      <c r="AR21">
        <v>0</v>
      </c>
      <c r="AS21">
        <v>0</v>
      </c>
      <c r="AT21">
        <v>0</v>
      </c>
      <c r="AU21" t="s">
        <v>52</v>
      </c>
      <c r="AV21" t="s">
        <v>173</v>
      </c>
      <c r="AW21" t="s">
        <v>174</v>
      </c>
      <c r="AX21" t="s">
        <v>175</v>
      </c>
      <c r="AY21">
        <v>77078</v>
      </c>
      <c r="AZ21">
        <v>48201232500</v>
      </c>
      <c r="BA21" t="s">
        <v>176</v>
      </c>
      <c r="BB21" t="s">
        <v>177</v>
      </c>
      <c r="BC21">
        <v>164261</v>
      </c>
      <c r="BD21">
        <v>3101</v>
      </c>
    </row>
    <row r="22" spans="1:56">
      <c r="A22">
        <v>701199</v>
      </c>
      <c r="B22">
        <v>18536775</v>
      </c>
      <c r="C22">
        <v>2021</v>
      </c>
      <c r="D22" s="80">
        <v>44471</v>
      </c>
      <c r="E22">
        <v>16</v>
      </c>
      <c r="F22" t="s">
        <v>184</v>
      </c>
      <c r="G22" t="s">
        <v>164</v>
      </c>
      <c r="H22" t="s">
        <v>185</v>
      </c>
      <c r="I22" t="s">
        <v>196</v>
      </c>
      <c r="J22">
        <v>29.795364800000002</v>
      </c>
      <c r="K22">
        <v>-95.243723110000005</v>
      </c>
      <c r="L22" t="s">
        <v>180</v>
      </c>
      <c r="M22" t="s">
        <v>168</v>
      </c>
      <c r="N22" t="s">
        <v>197</v>
      </c>
      <c r="O22" t="s">
        <v>170</v>
      </c>
      <c r="P22" t="s">
        <v>128</v>
      </c>
      <c r="Q22" t="s">
        <v>89</v>
      </c>
      <c r="R22" t="s">
        <v>189</v>
      </c>
      <c r="S22">
        <v>0</v>
      </c>
      <c r="T22">
        <v>0</v>
      </c>
      <c r="U22">
        <v>0</v>
      </c>
      <c r="V22">
        <v>1</v>
      </c>
      <c r="W22">
        <v>1</v>
      </c>
      <c r="X22">
        <v>1</v>
      </c>
      <c r="Y22">
        <v>0</v>
      </c>
      <c r="Z22">
        <v>0</v>
      </c>
      <c r="AA22">
        <v>0</v>
      </c>
      <c r="AB22">
        <v>0</v>
      </c>
      <c r="AC22">
        <v>1</v>
      </c>
      <c r="AD22">
        <v>1</v>
      </c>
      <c r="AE22">
        <v>1</v>
      </c>
      <c r="AF22">
        <v>0</v>
      </c>
      <c r="AG22">
        <v>0</v>
      </c>
      <c r="AH22">
        <v>0</v>
      </c>
      <c r="AI22">
        <v>0</v>
      </c>
      <c r="AJ22">
        <v>0</v>
      </c>
      <c r="AK22">
        <v>0</v>
      </c>
      <c r="AL22">
        <v>0</v>
      </c>
      <c r="AM22">
        <v>0</v>
      </c>
      <c r="AN22">
        <v>0</v>
      </c>
      <c r="AO22">
        <v>0</v>
      </c>
      <c r="AP22">
        <v>0</v>
      </c>
      <c r="AQ22">
        <v>0</v>
      </c>
      <c r="AR22">
        <v>0</v>
      </c>
      <c r="AS22">
        <v>0</v>
      </c>
      <c r="AT22">
        <v>0</v>
      </c>
      <c r="AU22" t="s">
        <v>52</v>
      </c>
      <c r="AV22" t="s">
        <v>173</v>
      </c>
      <c r="AW22" t="s">
        <v>174</v>
      </c>
      <c r="AX22" t="s">
        <v>175</v>
      </c>
      <c r="AY22">
        <v>77013</v>
      </c>
      <c r="AZ22">
        <v>48201232500</v>
      </c>
      <c r="BA22" t="s">
        <v>176</v>
      </c>
      <c r="BB22" t="s">
        <v>177</v>
      </c>
      <c r="BC22">
        <v>163381</v>
      </c>
      <c r="BD22">
        <v>3101</v>
      </c>
    </row>
    <row r="23" spans="1:56">
      <c r="A23">
        <v>713133</v>
      </c>
      <c r="B23">
        <v>18584995</v>
      </c>
      <c r="C23">
        <v>2021</v>
      </c>
      <c r="D23" s="80">
        <v>44511</v>
      </c>
      <c r="E23">
        <v>8</v>
      </c>
      <c r="F23" t="s">
        <v>163</v>
      </c>
      <c r="G23" t="s">
        <v>164</v>
      </c>
      <c r="H23" t="s">
        <v>185</v>
      </c>
      <c r="I23" t="s">
        <v>196</v>
      </c>
      <c r="J23">
        <v>29.807959960000002</v>
      </c>
      <c r="K23">
        <v>-95.240523120000006</v>
      </c>
      <c r="L23" t="s">
        <v>217</v>
      </c>
      <c r="M23" t="s">
        <v>168</v>
      </c>
      <c r="N23" t="s">
        <v>211</v>
      </c>
      <c r="O23" t="s">
        <v>170</v>
      </c>
      <c r="P23" t="s">
        <v>171</v>
      </c>
      <c r="Q23" t="s">
        <v>89</v>
      </c>
      <c r="R23" t="s">
        <v>218</v>
      </c>
      <c r="S23">
        <v>0</v>
      </c>
      <c r="T23">
        <v>0</v>
      </c>
      <c r="U23">
        <v>0</v>
      </c>
      <c r="V23">
        <v>0</v>
      </c>
      <c r="W23">
        <v>0</v>
      </c>
      <c r="X23">
        <v>2</v>
      </c>
      <c r="Y23">
        <v>0</v>
      </c>
      <c r="Z23">
        <v>0</v>
      </c>
      <c r="AA23">
        <v>0</v>
      </c>
      <c r="AB23">
        <v>0</v>
      </c>
      <c r="AC23">
        <v>0</v>
      </c>
      <c r="AD23">
        <v>2</v>
      </c>
      <c r="AE23">
        <v>0</v>
      </c>
      <c r="AF23">
        <v>0</v>
      </c>
      <c r="AG23">
        <v>0</v>
      </c>
      <c r="AH23">
        <v>0</v>
      </c>
      <c r="AI23">
        <v>0</v>
      </c>
      <c r="AJ23">
        <v>0</v>
      </c>
      <c r="AK23">
        <v>0</v>
      </c>
      <c r="AL23">
        <v>0</v>
      </c>
      <c r="AM23">
        <v>0</v>
      </c>
      <c r="AN23">
        <v>0</v>
      </c>
      <c r="AO23">
        <v>0</v>
      </c>
      <c r="AP23">
        <v>0</v>
      </c>
      <c r="AQ23">
        <v>0</v>
      </c>
      <c r="AR23">
        <v>0</v>
      </c>
      <c r="AS23">
        <v>0</v>
      </c>
      <c r="AT23">
        <v>0</v>
      </c>
      <c r="AU23" t="s">
        <v>52</v>
      </c>
      <c r="AV23" t="s">
        <v>173</v>
      </c>
      <c r="AW23" t="s">
        <v>174</v>
      </c>
      <c r="AX23" t="s">
        <v>175</v>
      </c>
      <c r="AY23">
        <v>77013</v>
      </c>
      <c r="AZ23">
        <v>48201232500</v>
      </c>
      <c r="BA23" t="s">
        <v>176</v>
      </c>
      <c r="BB23" t="s">
        <v>177</v>
      </c>
      <c r="BC23">
        <v>163821</v>
      </c>
      <c r="BD23">
        <v>3101</v>
      </c>
    </row>
    <row r="24" spans="1:56">
      <c r="A24">
        <v>732638</v>
      </c>
      <c r="B24">
        <v>18663963</v>
      </c>
      <c r="C24">
        <v>2021</v>
      </c>
      <c r="D24" s="80">
        <v>44462</v>
      </c>
      <c r="E24">
        <v>15</v>
      </c>
      <c r="F24" t="s">
        <v>163</v>
      </c>
      <c r="G24" t="s">
        <v>164</v>
      </c>
      <c r="H24" t="s">
        <v>185</v>
      </c>
      <c r="I24" t="s">
        <v>166</v>
      </c>
      <c r="J24">
        <v>29.805114790000001</v>
      </c>
      <c r="K24">
        <v>-95.240493119999996</v>
      </c>
      <c r="L24" t="s">
        <v>180</v>
      </c>
      <c r="M24" t="s">
        <v>168</v>
      </c>
      <c r="N24" t="s">
        <v>211</v>
      </c>
      <c r="O24" t="s">
        <v>170</v>
      </c>
      <c r="P24" t="s">
        <v>171</v>
      </c>
      <c r="Q24" t="s">
        <v>92</v>
      </c>
      <c r="R24" t="s">
        <v>219</v>
      </c>
      <c r="S24">
        <v>0</v>
      </c>
      <c r="T24">
        <v>0</v>
      </c>
      <c r="U24">
        <v>0</v>
      </c>
      <c r="V24">
        <v>0</v>
      </c>
      <c r="W24">
        <v>0</v>
      </c>
      <c r="X24">
        <v>2</v>
      </c>
      <c r="Y24">
        <v>0</v>
      </c>
      <c r="Z24">
        <v>0</v>
      </c>
      <c r="AA24">
        <v>0</v>
      </c>
      <c r="AB24">
        <v>0</v>
      </c>
      <c r="AC24">
        <v>0</v>
      </c>
      <c r="AD24">
        <v>2</v>
      </c>
      <c r="AE24">
        <v>0</v>
      </c>
      <c r="AF24">
        <v>0</v>
      </c>
      <c r="AG24">
        <v>0</v>
      </c>
      <c r="AH24">
        <v>0</v>
      </c>
      <c r="AI24">
        <v>0</v>
      </c>
      <c r="AJ24">
        <v>0</v>
      </c>
      <c r="AK24">
        <v>0</v>
      </c>
      <c r="AL24">
        <v>0</v>
      </c>
      <c r="AM24">
        <v>0</v>
      </c>
      <c r="AN24">
        <v>0</v>
      </c>
      <c r="AO24">
        <v>0</v>
      </c>
      <c r="AP24">
        <v>0</v>
      </c>
      <c r="AQ24">
        <v>0</v>
      </c>
      <c r="AR24">
        <v>0</v>
      </c>
      <c r="AS24">
        <v>0</v>
      </c>
      <c r="AT24">
        <v>0</v>
      </c>
      <c r="AU24" t="s">
        <v>52</v>
      </c>
      <c r="AV24" t="s">
        <v>173</v>
      </c>
      <c r="AW24" t="s">
        <v>174</v>
      </c>
      <c r="AX24" t="s">
        <v>175</v>
      </c>
      <c r="AY24">
        <v>77013</v>
      </c>
      <c r="AZ24">
        <v>48201232500</v>
      </c>
      <c r="BA24" t="s">
        <v>176</v>
      </c>
      <c r="BB24" t="s">
        <v>177</v>
      </c>
      <c r="BC24">
        <v>163601</v>
      </c>
      <c r="BD24">
        <v>3101</v>
      </c>
    </row>
    <row r="25" spans="1:56">
      <c r="A25">
        <v>738495</v>
      </c>
      <c r="B25">
        <v>18780744</v>
      </c>
      <c r="C25">
        <v>2021</v>
      </c>
      <c r="D25" s="80">
        <v>44537</v>
      </c>
      <c r="E25">
        <v>12</v>
      </c>
      <c r="F25" t="s">
        <v>206</v>
      </c>
      <c r="G25" t="s">
        <v>164</v>
      </c>
      <c r="H25" t="s">
        <v>185</v>
      </c>
      <c r="I25" t="s">
        <v>186</v>
      </c>
      <c r="J25">
        <v>29.81965113</v>
      </c>
      <c r="K25">
        <v>-95.240628360000002</v>
      </c>
      <c r="L25" t="s">
        <v>180</v>
      </c>
      <c r="M25" t="s">
        <v>168</v>
      </c>
      <c r="N25" t="s">
        <v>220</v>
      </c>
      <c r="O25" t="s">
        <v>170</v>
      </c>
      <c r="P25" t="s">
        <v>128</v>
      </c>
      <c r="Q25" t="s">
        <v>93</v>
      </c>
      <c r="R25" t="s">
        <v>221</v>
      </c>
      <c r="S25">
        <v>0</v>
      </c>
      <c r="T25">
        <v>0</v>
      </c>
      <c r="U25">
        <v>0</v>
      </c>
      <c r="V25">
        <v>1</v>
      </c>
      <c r="W25">
        <v>1</v>
      </c>
      <c r="X25">
        <v>1</v>
      </c>
      <c r="Y25">
        <v>0</v>
      </c>
      <c r="Z25">
        <v>0</v>
      </c>
      <c r="AA25">
        <v>0</v>
      </c>
      <c r="AB25">
        <v>0</v>
      </c>
      <c r="AC25">
        <v>1</v>
      </c>
      <c r="AD25">
        <v>1</v>
      </c>
      <c r="AE25">
        <v>1</v>
      </c>
      <c r="AF25">
        <v>0</v>
      </c>
      <c r="AG25">
        <v>0</v>
      </c>
      <c r="AH25">
        <v>0</v>
      </c>
      <c r="AI25">
        <v>0</v>
      </c>
      <c r="AJ25">
        <v>0</v>
      </c>
      <c r="AK25">
        <v>0</v>
      </c>
      <c r="AL25">
        <v>0</v>
      </c>
      <c r="AM25">
        <v>0</v>
      </c>
      <c r="AN25">
        <v>0</v>
      </c>
      <c r="AO25">
        <v>0</v>
      </c>
      <c r="AP25">
        <v>0</v>
      </c>
      <c r="AQ25">
        <v>0</v>
      </c>
      <c r="AR25">
        <v>0</v>
      </c>
      <c r="AS25">
        <v>0</v>
      </c>
      <c r="AT25">
        <v>0</v>
      </c>
      <c r="AU25" t="s">
        <v>52</v>
      </c>
      <c r="AV25" t="s">
        <v>173</v>
      </c>
      <c r="AW25" t="s">
        <v>174</v>
      </c>
      <c r="AX25" t="s">
        <v>175</v>
      </c>
      <c r="AY25">
        <v>77078</v>
      </c>
      <c r="AZ25">
        <v>48201232500</v>
      </c>
      <c r="BA25" t="s">
        <v>176</v>
      </c>
      <c r="BB25" t="s">
        <v>177</v>
      </c>
      <c r="BC25">
        <v>164261</v>
      </c>
      <c r="BD25">
        <v>3101</v>
      </c>
    </row>
    <row r="26" spans="1:56">
      <c r="D26" s="80"/>
    </row>
    <row r="27" spans="1:56">
      <c r="D27" s="80"/>
    </row>
    <row r="28" spans="1:56">
      <c r="D28" s="80"/>
    </row>
    <row r="29" spans="1:56">
      <c r="D29" s="80"/>
    </row>
    <row r="30" spans="1:56">
      <c r="D30" s="80"/>
    </row>
    <row r="31" spans="1:56">
      <c r="D31" s="80"/>
    </row>
    <row r="32" spans="1:56">
      <c r="D32" s="80"/>
    </row>
    <row r="33" spans="4:4">
      <c r="D33" s="80"/>
    </row>
    <row r="34" spans="4:4">
      <c r="D34" s="80"/>
    </row>
    <row r="35" spans="4:4">
      <c r="D35" s="80"/>
    </row>
    <row r="36" spans="4:4">
      <c r="D36" s="80"/>
    </row>
    <row r="37" spans="4:4">
      <c r="D37" s="80"/>
    </row>
    <row r="38" spans="4:4">
      <c r="D38" s="80"/>
    </row>
    <row r="39" spans="4:4">
      <c r="D39" s="80"/>
    </row>
    <row r="40" spans="4:4">
      <c r="D40" s="80"/>
    </row>
    <row r="41" spans="4:4">
      <c r="D41" s="80"/>
    </row>
    <row r="42" spans="4:4">
      <c r="D42" s="80"/>
    </row>
    <row r="43" spans="4:4">
      <c r="D43" s="80"/>
    </row>
    <row r="44" spans="4:4">
      <c r="D44" s="80"/>
    </row>
    <row r="45" spans="4:4">
      <c r="D45" s="80"/>
    </row>
    <row r="46" spans="4:4">
      <c r="D46" s="80"/>
    </row>
    <row r="47" spans="4:4">
      <c r="D47" s="80"/>
    </row>
    <row r="48" spans="4:4">
      <c r="D48" s="80"/>
    </row>
    <row r="49" spans="4:4">
      <c r="D49" s="80"/>
    </row>
    <row r="50" spans="4:4">
      <c r="D50" s="80"/>
    </row>
    <row r="51" spans="4:4">
      <c r="D51" s="80"/>
    </row>
    <row r="52" spans="4:4">
      <c r="D52" s="80"/>
    </row>
    <row r="53" spans="4:4">
      <c r="D53" s="80"/>
    </row>
    <row r="54" spans="4:4">
      <c r="D54" s="80"/>
    </row>
    <row r="55" spans="4:4">
      <c r="D55" s="80"/>
    </row>
    <row r="56" spans="4:4">
      <c r="D56" s="80"/>
    </row>
    <row r="57" spans="4:4">
      <c r="D57" s="80"/>
    </row>
    <row r="58" spans="4:4">
      <c r="D58" s="80"/>
    </row>
    <row r="59" spans="4:4">
      <c r="D59" s="80"/>
    </row>
    <row r="60" spans="4:4">
      <c r="D60" s="80"/>
    </row>
    <row r="61" spans="4:4">
      <c r="D61" s="80"/>
    </row>
    <row r="62" spans="4:4">
      <c r="D62" s="80"/>
    </row>
    <row r="63" spans="4:4">
      <c r="D63" s="80"/>
    </row>
    <row r="64" spans="4:4">
      <c r="D64" s="80"/>
    </row>
    <row r="65" spans="4:4">
      <c r="D65" s="80"/>
    </row>
    <row r="66" spans="4:4">
      <c r="D66" s="80"/>
    </row>
    <row r="67" spans="4:4">
      <c r="D67" s="80"/>
    </row>
    <row r="68" spans="4:4">
      <c r="D68" s="80"/>
    </row>
    <row r="69" spans="4:4">
      <c r="D69" s="80"/>
    </row>
    <row r="70" spans="4:4">
      <c r="D70" s="80"/>
    </row>
    <row r="71" spans="4:4">
      <c r="D71" s="80"/>
    </row>
    <row r="72" spans="4:4">
      <c r="D72" s="80"/>
    </row>
    <row r="73" spans="4:4">
      <c r="D73" s="80"/>
    </row>
    <row r="74" spans="4:4">
      <c r="D74" s="80"/>
    </row>
    <row r="75" spans="4:4">
      <c r="D75" s="80"/>
    </row>
    <row r="76" spans="4:4">
      <c r="D76" s="80"/>
    </row>
    <row r="77" spans="4:4">
      <c r="D77" s="80"/>
    </row>
    <row r="78" spans="4:4">
      <c r="D78" s="80"/>
    </row>
    <row r="79" spans="4:4">
      <c r="D79" s="80"/>
    </row>
    <row r="80" spans="4:4">
      <c r="D80" s="80"/>
    </row>
    <row r="81" spans="4:4">
      <c r="D81" s="80"/>
    </row>
    <row r="82" spans="4:4">
      <c r="D82" s="80"/>
    </row>
    <row r="83" spans="4:4">
      <c r="D83" s="80"/>
    </row>
    <row r="84" spans="4:4">
      <c r="D84" s="80"/>
    </row>
    <row r="85" spans="4:4">
      <c r="D85" s="80"/>
    </row>
    <row r="86" spans="4:4">
      <c r="D86" s="80"/>
    </row>
    <row r="87" spans="4:4">
      <c r="D87" s="80"/>
    </row>
    <row r="88" spans="4:4">
      <c r="D88" s="80"/>
    </row>
    <row r="89" spans="4:4">
      <c r="D89" s="80"/>
    </row>
    <row r="90" spans="4:4">
      <c r="D90" s="80"/>
    </row>
    <row r="91" spans="4:4">
      <c r="D91" s="80"/>
    </row>
    <row r="92" spans="4:4">
      <c r="D92" s="80"/>
    </row>
    <row r="93" spans="4:4">
      <c r="D93" s="80"/>
    </row>
    <row r="94" spans="4:4">
      <c r="D94" s="80"/>
    </row>
    <row r="95" spans="4:4">
      <c r="D95" s="80"/>
    </row>
    <row r="96" spans="4:4">
      <c r="D96" s="80"/>
    </row>
    <row r="97" spans="4:4">
      <c r="D97" s="80"/>
    </row>
    <row r="98" spans="4:4">
      <c r="D98" s="80"/>
    </row>
    <row r="99" spans="4:4">
      <c r="D99" s="80"/>
    </row>
    <row r="100" spans="4:4">
      <c r="D100" s="80"/>
    </row>
    <row r="101" spans="4:4">
      <c r="D101" s="80"/>
    </row>
    <row r="102" spans="4:4">
      <c r="D102" s="80"/>
    </row>
    <row r="103" spans="4:4">
      <c r="D103" s="80"/>
    </row>
    <row r="104" spans="4:4">
      <c r="D104" s="80"/>
    </row>
    <row r="105" spans="4:4">
      <c r="D105" s="80"/>
    </row>
    <row r="106" spans="4:4">
      <c r="D106" s="80"/>
    </row>
    <row r="107" spans="4:4">
      <c r="D107" s="80"/>
    </row>
    <row r="108" spans="4:4">
      <c r="D108" s="80"/>
    </row>
    <row r="109" spans="4:4">
      <c r="D109" s="80"/>
    </row>
    <row r="110" spans="4:4">
      <c r="D110" s="80"/>
    </row>
    <row r="111" spans="4:4">
      <c r="D111" s="80"/>
    </row>
    <row r="112" spans="4:4">
      <c r="D112" s="80"/>
    </row>
    <row r="113" spans="4:4">
      <c r="D113" s="80"/>
    </row>
    <row r="114" spans="4:4">
      <c r="D114" s="80"/>
    </row>
    <row r="115" spans="4:4">
      <c r="D115" s="80"/>
    </row>
    <row r="116" spans="4:4">
      <c r="D116" s="80"/>
    </row>
    <row r="117" spans="4:4">
      <c r="D117" s="80"/>
    </row>
    <row r="118" spans="4:4">
      <c r="D118" s="8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B1:AB12"/>
  <sheetViews>
    <sheetView topLeftCell="B1" workbookViewId="0">
      <selection activeCell="I26" sqref="I26"/>
    </sheetView>
  </sheetViews>
  <sheetFormatPr defaultRowHeight="15"/>
  <cols>
    <col min="27" max="27" width="18.140625" customWidth="1"/>
  </cols>
  <sheetData>
    <row r="1" spans="2:28" s="103" customFormat="1">
      <c r="B1" t="s">
        <v>108</v>
      </c>
      <c r="C1" t="s">
        <v>161</v>
      </c>
      <c r="D1" t="s">
        <v>222</v>
      </c>
      <c r="E1" t="s">
        <v>223</v>
      </c>
      <c r="F1" t="s">
        <v>224</v>
      </c>
      <c r="G1" t="s">
        <v>225</v>
      </c>
      <c r="H1" t="s">
        <v>226</v>
      </c>
      <c r="I1" t="s">
        <v>227</v>
      </c>
      <c r="J1" t="s">
        <v>228</v>
      </c>
      <c r="K1" t="s">
        <v>229</v>
      </c>
      <c r="L1" t="s">
        <v>230</v>
      </c>
      <c r="M1" t="s">
        <v>231</v>
      </c>
      <c r="N1" t="s">
        <v>232</v>
      </c>
      <c r="O1" t="s">
        <v>233</v>
      </c>
      <c r="P1" t="s">
        <v>234</v>
      </c>
      <c r="Q1" t="s">
        <v>235</v>
      </c>
      <c r="R1" t="s">
        <v>236</v>
      </c>
      <c r="S1" t="s">
        <v>237</v>
      </c>
      <c r="T1" t="s">
        <v>238</v>
      </c>
      <c r="U1" t="s">
        <v>239</v>
      </c>
      <c r="V1" t="s">
        <v>240</v>
      </c>
      <c r="W1" t="s">
        <v>241</v>
      </c>
      <c r="X1" t="s">
        <v>242</v>
      </c>
      <c r="Y1" t="s">
        <v>243</v>
      </c>
      <c r="Z1" t="s">
        <v>244</v>
      </c>
      <c r="AA1" t="s">
        <v>245</v>
      </c>
      <c r="AB1" t="s">
        <v>246</v>
      </c>
    </row>
    <row r="2" spans="2:28">
      <c r="B2">
        <v>3342</v>
      </c>
      <c r="C2">
        <v>58002</v>
      </c>
      <c r="D2">
        <v>12</v>
      </c>
      <c r="E2">
        <v>11</v>
      </c>
      <c r="F2">
        <v>0</v>
      </c>
      <c r="G2">
        <v>1</v>
      </c>
      <c r="H2">
        <v>0.91666666666666596</v>
      </c>
      <c r="I2">
        <v>0</v>
      </c>
      <c r="J2">
        <v>8.3333333333333301E-2</v>
      </c>
      <c r="K2">
        <v>0</v>
      </c>
      <c r="L2">
        <v>1</v>
      </c>
      <c r="M2">
        <v>1</v>
      </c>
      <c r="N2">
        <v>0</v>
      </c>
      <c r="O2">
        <v>0</v>
      </c>
      <c r="P2">
        <v>0</v>
      </c>
      <c r="Q2">
        <v>0</v>
      </c>
      <c r="R2">
        <v>0</v>
      </c>
      <c r="S2">
        <v>0</v>
      </c>
      <c r="T2">
        <v>0</v>
      </c>
      <c r="U2">
        <v>0</v>
      </c>
      <c r="V2">
        <v>0</v>
      </c>
      <c r="W2">
        <v>0</v>
      </c>
      <c r="X2">
        <v>0</v>
      </c>
      <c r="Y2">
        <v>1</v>
      </c>
      <c r="Z2">
        <v>1</v>
      </c>
      <c r="AA2">
        <v>7428.6598371661703</v>
      </c>
      <c r="AB2">
        <v>3982633.3857509401</v>
      </c>
    </row>
    <row r="3" spans="2:28">
      <c r="B3">
        <v>3383</v>
      </c>
      <c r="C3">
        <v>58442</v>
      </c>
      <c r="D3">
        <v>191</v>
      </c>
      <c r="E3">
        <v>191</v>
      </c>
      <c r="F3">
        <v>0</v>
      </c>
      <c r="G3">
        <v>0</v>
      </c>
      <c r="H3">
        <v>1</v>
      </c>
      <c r="I3">
        <v>0</v>
      </c>
      <c r="J3">
        <v>0</v>
      </c>
      <c r="K3">
        <v>3</v>
      </c>
      <c r="L3">
        <v>9</v>
      </c>
      <c r="M3">
        <v>11</v>
      </c>
      <c r="N3">
        <v>0</v>
      </c>
      <c r="O3">
        <v>0</v>
      </c>
      <c r="P3">
        <v>1</v>
      </c>
      <c r="Q3">
        <v>4</v>
      </c>
      <c r="R3">
        <v>1</v>
      </c>
      <c r="S3">
        <v>4</v>
      </c>
      <c r="T3">
        <v>2</v>
      </c>
      <c r="U3">
        <v>8</v>
      </c>
      <c r="V3">
        <v>2</v>
      </c>
      <c r="W3">
        <v>8</v>
      </c>
      <c r="X3">
        <v>2.2000000000000002</v>
      </c>
      <c r="Y3">
        <v>16.5</v>
      </c>
      <c r="Z3">
        <v>18.7</v>
      </c>
      <c r="AA3">
        <v>7428.6596960074603</v>
      </c>
      <c r="AB3">
        <v>3982633.23439568</v>
      </c>
    </row>
    <row r="4" spans="2:28">
      <c r="B4">
        <v>3384</v>
      </c>
      <c r="C4">
        <v>58441</v>
      </c>
      <c r="D4">
        <v>5</v>
      </c>
      <c r="E4">
        <v>5</v>
      </c>
      <c r="F4">
        <v>0</v>
      </c>
      <c r="G4">
        <v>0</v>
      </c>
      <c r="H4">
        <v>1</v>
      </c>
      <c r="I4">
        <v>0</v>
      </c>
      <c r="J4">
        <v>0</v>
      </c>
      <c r="K4">
        <v>0</v>
      </c>
      <c r="L4">
        <v>0</v>
      </c>
      <c r="M4">
        <v>0</v>
      </c>
      <c r="N4">
        <v>0</v>
      </c>
      <c r="O4">
        <v>0</v>
      </c>
      <c r="P4">
        <v>0</v>
      </c>
      <c r="Q4">
        <v>0</v>
      </c>
      <c r="R4">
        <v>0</v>
      </c>
      <c r="S4">
        <v>0</v>
      </c>
      <c r="T4">
        <v>0</v>
      </c>
      <c r="U4">
        <v>0</v>
      </c>
      <c r="V4">
        <v>0</v>
      </c>
      <c r="W4">
        <v>0</v>
      </c>
      <c r="X4">
        <v>0.1</v>
      </c>
      <c r="Y4">
        <v>0.4</v>
      </c>
      <c r="Z4">
        <v>0.4</v>
      </c>
      <c r="AA4">
        <v>7428.6599382928998</v>
      </c>
      <c r="AB4">
        <v>3982633.4941825299</v>
      </c>
    </row>
    <row r="5" spans="2:28">
      <c r="B5">
        <v>15267</v>
      </c>
      <c r="C5">
        <v>58001</v>
      </c>
      <c r="D5">
        <v>5</v>
      </c>
      <c r="E5">
        <v>5</v>
      </c>
      <c r="F5">
        <v>0</v>
      </c>
      <c r="G5">
        <v>0</v>
      </c>
      <c r="H5">
        <v>1</v>
      </c>
      <c r="I5">
        <v>0</v>
      </c>
      <c r="J5">
        <v>0</v>
      </c>
      <c r="K5">
        <v>0</v>
      </c>
      <c r="L5">
        <v>0</v>
      </c>
      <c r="M5">
        <v>0</v>
      </c>
      <c r="N5">
        <v>0</v>
      </c>
      <c r="O5">
        <v>0</v>
      </c>
      <c r="P5">
        <v>0</v>
      </c>
      <c r="Q5">
        <v>0</v>
      </c>
      <c r="R5">
        <v>0</v>
      </c>
      <c r="S5">
        <v>0</v>
      </c>
      <c r="T5">
        <v>0</v>
      </c>
      <c r="U5">
        <v>0</v>
      </c>
      <c r="V5">
        <v>0</v>
      </c>
      <c r="W5">
        <v>0</v>
      </c>
      <c r="X5">
        <v>0.1</v>
      </c>
      <c r="Y5">
        <v>0.4</v>
      </c>
      <c r="Z5">
        <v>0.4</v>
      </c>
      <c r="AA5">
        <v>7428.6600832364902</v>
      </c>
      <c r="AB5">
        <v>3982633.6495960802</v>
      </c>
    </row>
    <row r="6" spans="2:28">
      <c r="B6">
        <v>15270</v>
      </c>
      <c r="C6">
        <v>163381</v>
      </c>
      <c r="D6">
        <v>2</v>
      </c>
      <c r="E6">
        <v>2</v>
      </c>
      <c r="F6">
        <v>0</v>
      </c>
      <c r="G6">
        <v>0</v>
      </c>
      <c r="H6">
        <v>1</v>
      </c>
      <c r="I6">
        <v>0</v>
      </c>
      <c r="J6">
        <v>0</v>
      </c>
      <c r="K6">
        <v>0</v>
      </c>
      <c r="L6">
        <v>0</v>
      </c>
      <c r="M6">
        <v>0</v>
      </c>
      <c r="N6">
        <v>0</v>
      </c>
      <c r="O6">
        <v>0</v>
      </c>
      <c r="P6">
        <v>0</v>
      </c>
      <c r="Q6">
        <v>0</v>
      </c>
      <c r="R6">
        <v>0</v>
      </c>
      <c r="S6">
        <v>0</v>
      </c>
      <c r="T6">
        <v>0</v>
      </c>
      <c r="U6">
        <v>0</v>
      </c>
      <c r="V6">
        <v>0</v>
      </c>
      <c r="W6">
        <v>0</v>
      </c>
      <c r="X6">
        <v>0</v>
      </c>
      <c r="Y6">
        <v>0.1</v>
      </c>
      <c r="Z6">
        <v>0.1</v>
      </c>
      <c r="AA6">
        <v>7428.6602946724697</v>
      </c>
      <c r="AB6">
        <v>3982633.8763050898</v>
      </c>
    </row>
    <row r="7" spans="2:28">
      <c r="B7">
        <v>15271</v>
      </c>
      <c r="C7">
        <v>163161</v>
      </c>
      <c r="D7">
        <v>3</v>
      </c>
      <c r="E7">
        <v>3</v>
      </c>
      <c r="F7">
        <v>0</v>
      </c>
      <c r="G7">
        <v>0</v>
      </c>
      <c r="H7">
        <v>1</v>
      </c>
      <c r="I7">
        <v>0</v>
      </c>
      <c r="J7">
        <v>0</v>
      </c>
      <c r="K7">
        <v>0</v>
      </c>
      <c r="L7">
        <v>0</v>
      </c>
      <c r="M7">
        <v>0</v>
      </c>
      <c r="N7">
        <v>0</v>
      </c>
      <c r="O7">
        <v>0</v>
      </c>
      <c r="P7">
        <v>0</v>
      </c>
      <c r="Q7">
        <v>0</v>
      </c>
      <c r="R7">
        <v>0</v>
      </c>
      <c r="S7">
        <v>0</v>
      </c>
      <c r="T7">
        <v>0</v>
      </c>
      <c r="U7">
        <v>0</v>
      </c>
      <c r="V7">
        <v>0</v>
      </c>
      <c r="W7">
        <v>0</v>
      </c>
      <c r="X7">
        <v>0.1</v>
      </c>
      <c r="Y7">
        <v>0.3</v>
      </c>
      <c r="Z7">
        <v>0.4</v>
      </c>
      <c r="AA7">
        <v>7428.6602304368998</v>
      </c>
      <c r="AB7">
        <v>3982633.8074294799</v>
      </c>
    </row>
    <row r="8" spans="2:28">
      <c r="B8">
        <v>15478</v>
      </c>
      <c r="C8">
        <v>163821</v>
      </c>
      <c r="D8">
        <v>80</v>
      </c>
      <c r="E8">
        <v>80</v>
      </c>
      <c r="F8">
        <v>0</v>
      </c>
      <c r="G8">
        <v>0</v>
      </c>
      <c r="H8">
        <v>1</v>
      </c>
      <c r="I8">
        <v>0</v>
      </c>
      <c r="J8">
        <v>0</v>
      </c>
      <c r="K8">
        <v>1</v>
      </c>
      <c r="L8">
        <v>2</v>
      </c>
      <c r="M8">
        <v>5</v>
      </c>
      <c r="N8">
        <v>0</v>
      </c>
      <c r="O8">
        <v>0</v>
      </c>
      <c r="P8">
        <v>0</v>
      </c>
      <c r="Q8">
        <v>1</v>
      </c>
      <c r="R8">
        <v>0</v>
      </c>
      <c r="S8">
        <v>1</v>
      </c>
      <c r="T8">
        <v>0</v>
      </c>
      <c r="U8">
        <v>2</v>
      </c>
      <c r="V8">
        <v>0</v>
      </c>
      <c r="W8">
        <v>2</v>
      </c>
      <c r="X8">
        <v>0.9</v>
      </c>
      <c r="Y8">
        <v>5.3</v>
      </c>
      <c r="Z8">
        <v>6.2</v>
      </c>
      <c r="AA8">
        <v>7428.6601252686696</v>
      </c>
      <c r="AB8">
        <v>3982633.6946644499</v>
      </c>
    </row>
    <row r="9" spans="2:28">
      <c r="B9">
        <v>15480</v>
      </c>
      <c r="C9">
        <v>163601</v>
      </c>
      <c r="D9">
        <v>14</v>
      </c>
      <c r="E9">
        <v>14</v>
      </c>
      <c r="F9">
        <v>0</v>
      </c>
      <c r="G9">
        <v>0</v>
      </c>
      <c r="H9">
        <v>1</v>
      </c>
      <c r="I9">
        <v>0</v>
      </c>
      <c r="J9">
        <v>0</v>
      </c>
      <c r="K9">
        <v>0</v>
      </c>
      <c r="L9">
        <v>0</v>
      </c>
      <c r="M9">
        <v>0</v>
      </c>
      <c r="N9">
        <v>0</v>
      </c>
      <c r="O9">
        <v>0</v>
      </c>
      <c r="P9">
        <v>0</v>
      </c>
      <c r="Q9">
        <v>0</v>
      </c>
      <c r="R9">
        <v>0</v>
      </c>
      <c r="S9">
        <v>0</v>
      </c>
      <c r="T9">
        <v>0</v>
      </c>
      <c r="U9">
        <v>0</v>
      </c>
      <c r="V9">
        <v>0</v>
      </c>
      <c r="W9">
        <v>0</v>
      </c>
      <c r="X9">
        <v>0.2</v>
      </c>
      <c r="Y9">
        <v>0.9</v>
      </c>
      <c r="Z9">
        <v>1.1000000000000001</v>
      </c>
      <c r="AA9">
        <v>7428.6601557604399</v>
      </c>
      <c r="AB9">
        <v>3982633.7273587799</v>
      </c>
    </row>
    <row r="10" spans="2:28">
      <c r="B10">
        <v>15481</v>
      </c>
      <c r="C10">
        <v>58222</v>
      </c>
      <c r="D10">
        <v>10</v>
      </c>
      <c r="E10">
        <v>10</v>
      </c>
      <c r="F10">
        <v>0</v>
      </c>
      <c r="G10">
        <v>0</v>
      </c>
      <c r="H10">
        <v>1</v>
      </c>
      <c r="I10">
        <v>0</v>
      </c>
      <c r="J10">
        <v>0</v>
      </c>
      <c r="K10">
        <v>0</v>
      </c>
      <c r="L10">
        <v>0</v>
      </c>
      <c r="M10">
        <v>1</v>
      </c>
      <c r="N10">
        <v>0</v>
      </c>
      <c r="O10">
        <v>0</v>
      </c>
      <c r="P10">
        <v>0</v>
      </c>
      <c r="Q10">
        <v>0</v>
      </c>
      <c r="R10">
        <v>0</v>
      </c>
      <c r="S10">
        <v>0</v>
      </c>
      <c r="T10">
        <v>0</v>
      </c>
      <c r="U10">
        <v>0</v>
      </c>
      <c r="V10">
        <v>0</v>
      </c>
      <c r="W10">
        <v>0</v>
      </c>
      <c r="X10">
        <v>0.1</v>
      </c>
      <c r="Y10">
        <v>0.8</v>
      </c>
      <c r="Z10">
        <v>0.9</v>
      </c>
      <c r="AA10">
        <v>7428.6597660648604</v>
      </c>
      <c r="AB10">
        <v>3982633.3095136499</v>
      </c>
    </row>
    <row r="11" spans="2:28">
      <c r="B11">
        <v>15781</v>
      </c>
      <c r="C11">
        <v>58661</v>
      </c>
      <c r="D11">
        <v>12</v>
      </c>
      <c r="E11">
        <v>12</v>
      </c>
      <c r="F11">
        <v>0</v>
      </c>
      <c r="G11">
        <v>0</v>
      </c>
      <c r="H11">
        <v>1</v>
      </c>
      <c r="I11">
        <v>0</v>
      </c>
      <c r="J11">
        <v>0</v>
      </c>
      <c r="K11">
        <v>1</v>
      </c>
      <c r="L11">
        <v>0</v>
      </c>
      <c r="M11">
        <v>0</v>
      </c>
      <c r="N11">
        <v>0</v>
      </c>
      <c r="O11">
        <v>0</v>
      </c>
      <c r="P11">
        <v>0</v>
      </c>
      <c r="Q11">
        <v>0</v>
      </c>
      <c r="R11">
        <v>0</v>
      </c>
      <c r="S11">
        <v>0</v>
      </c>
      <c r="T11">
        <v>0</v>
      </c>
      <c r="U11">
        <v>0</v>
      </c>
      <c r="V11">
        <v>0</v>
      </c>
      <c r="W11">
        <v>0</v>
      </c>
      <c r="X11">
        <v>0.2</v>
      </c>
      <c r="Y11">
        <v>0.9</v>
      </c>
      <c r="Z11">
        <v>1.1000000000000001</v>
      </c>
      <c r="AA11">
        <v>7428.6600815673801</v>
      </c>
      <c r="AB11">
        <v>3982633.6478064102</v>
      </c>
    </row>
    <row r="12" spans="2:28">
      <c r="B12">
        <v>15783</v>
      </c>
      <c r="C12">
        <v>58662</v>
      </c>
      <c r="D12">
        <v>35</v>
      </c>
      <c r="E12">
        <v>35</v>
      </c>
      <c r="F12">
        <v>0</v>
      </c>
      <c r="G12">
        <v>0</v>
      </c>
      <c r="H12">
        <v>1</v>
      </c>
      <c r="I12">
        <v>0</v>
      </c>
      <c r="J12">
        <v>0</v>
      </c>
      <c r="K12">
        <v>1</v>
      </c>
      <c r="L12">
        <v>1</v>
      </c>
      <c r="M12">
        <v>1</v>
      </c>
      <c r="N12">
        <v>0</v>
      </c>
      <c r="O12">
        <v>0</v>
      </c>
      <c r="P12">
        <v>0</v>
      </c>
      <c r="Q12">
        <v>0</v>
      </c>
      <c r="R12">
        <v>0</v>
      </c>
      <c r="S12">
        <v>0</v>
      </c>
      <c r="T12">
        <v>0</v>
      </c>
      <c r="U12">
        <v>0</v>
      </c>
      <c r="V12">
        <v>0</v>
      </c>
      <c r="W12">
        <v>0</v>
      </c>
      <c r="X12">
        <v>0.4</v>
      </c>
      <c r="Y12">
        <v>2</v>
      </c>
      <c r="Z12">
        <v>2.5</v>
      </c>
      <c r="AA12">
        <v>7428.6598355268598</v>
      </c>
      <c r="AB12">
        <v>3982633.3839932098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workbookViewId="0">
      <selection activeCell="D75" sqref="D75"/>
    </sheetView>
  </sheetViews>
  <sheetFormatPr defaultRowHeight="15"/>
  <cols>
    <col min="2" max="2" width="51" customWidth="1"/>
    <col min="3" max="3" width="12.28515625" customWidth="1"/>
    <col min="4" max="4" width="21.5703125" bestFit="1" customWidth="1"/>
    <col min="5" max="5" width="10.85546875" bestFit="1" customWidth="1"/>
    <col min="6" max="6" width="44.5703125" style="61" customWidth="1"/>
    <col min="7" max="7" width="48.7109375" style="53" customWidth="1"/>
  </cols>
  <sheetData>
    <row r="1" spans="2:7">
      <c r="B1" t="s">
        <v>247</v>
      </c>
    </row>
    <row r="3" spans="2:7">
      <c r="B3" s="34" t="s">
        <v>248</v>
      </c>
      <c r="C3" s="34" t="s">
        <v>249</v>
      </c>
      <c r="D3" s="34" t="s">
        <v>250</v>
      </c>
      <c r="E3" s="34" t="s">
        <v>251</v>
      </c>
      <c r="F3" s="62" t="s">
        <v>252</v>
      </c>
      <c r="G3" s="54" t="s">
        <v>253</v>
      </c>
    </row>
    <row r="4" spans="2:7" ht="30">
      <c r="B4" s="35" t="s">
        <v>254</v>
      </c>
      <c r="C4" s="37">
        <v>101</v>
      </c>
      <c r="D4" s="38">
        <v>0.2</v>
      </c>
      <c r="E4" s="37">
        <v>6</v>
      </c>
      <c r="F4" s="55" t="s">
        <v>255</v>
      </c>
      <c r="G4" s="40" t="s">
        <v>256</v>
      </c>
    </row>
    <row r="5" spans="2:7">
      <c r="B5" s="35" t="s">
        <v>257</v>
      </c>
      <c r="C5" s="37">
        <v>105</v>
      </c>
      <c r="D5" s="41">
        <v>0.14000000000000001</v>
      </c>
      <c r="E5" s="37">
        <v>10</v>
      </c>
      <c r="F5" s="63" t="s">
        <v>258</v>
      </c>
      <c r="G5" s="40" t="s">
        <v>258</v>
      </c>
    </row>
    <row r="6" spans="2:7" ht="45">
      <c r="B6" s="35" t="s">
        <v>259</v>
      </c>
      <c r="C6" s="37">
        <v>107</v>
      </c>
      <c r="D6" s="38">
        <v>0.35</v>
      </c>
      <c r="E6" s="37">
        <v>10</v>
      </c>
      <c r="F6" s="55" t="s">
        <v>260</v>
      </c>
      <c r="G6" s="40" t="s">
        <v>261</v>
      </c>
    </row>
    <row r="7" spans="2:7" ht="45">
      <c r="B7" s="35" t="s">
        <v>262</v>
      </c>
      <c r="C7" s="37">
        <v>108</v>
      </c>
      <c r="D7" s="38">
        <v>0.24</v>
      </c>
      <c r="E7" s="37">
        <v>10</v>
      </c>
      <c r="F7" s="55" t="s">
        <v>260</v>
      </c>
      <c r="G7" s="40" t="s">
        <v>261</v>
      </c>
    </row>
    <row r="8" spans="2:7">
      <c r="B8" s="35" t="s">
        <v>263</v>
      </c>
      <c r="C8" s="37">
        <v>110</v>
      </c>
      <c r="D8" s="38">
        <v>0.34</v>
      </c>
      <c r="E8" s="37">
        <v>10</v>
      </c>
      <c r="F8" s="63" t="s">
        <v>264</v>
      </c>
      <c r="G8" s="40" t="s">
        <v>264</v>
      </c>
    </row>
    <row r="9" spans="2:7">
      <c r="B9" s="35" t="s">
        <v>265</v>
      </c>
      <c r="C9" s="37">
        <v>111</v>
      </c>
      <c r="D9" s="38">
        <v>0.1</v>
      </c>
      <c r="E9" s="37">
        <v>10</v>
      </c>
      <c r="F9" s="55" t="s">
        <v>260</v>
      </c>
      <c r="G9" s="40" t="s">
        <v>266</v>
      </c>
    </row>
    <row r="10" spans="2:7">
      <c r="B10" s="35" t="s">
        <v>267</v>
      </c>
      <c r="C10" s="37">
        <v>113</v>
      </c>
      <c r="D10" s="41">
        <v>0.12</v>
      </c>
      <c r="E10" s="37">
        <v>2</v>
      </c>
      <c r="F10" s="55" t="s">
        <v>255</v>
      </c>
      <c r="G10" s="40" t="s">
        <v>268</v>
      </c>
    </row>
    <row r="11" spans="2:7">
      <c r="B11" s="35" t="s">
        <v>269</v>
      </c>
      <c r="C11" s="37">
        <v>114</v>
      </c>
      <c r="D11" s="38">
        <v>0.2</v>
      </c>
      <c r="E11" s="37">
        <v>5</v>
      </c>
      <c r="F11" s="55" t="s">
        <v>255</v>
      </c>
      <c r="G11" s="40" t="s">
        <v>266</v>
      </c>
    </row>
    <row r="12" spans="2:7" ht="45">
      <c r="B12" s="35" t="s">
        <v>270</v>
      </c>
      <c r="C12" s="37">
        <v>118</v>
      </c>
      <c r="D12" s="38">
        <v>0.25</v>
      </c>
      <c r="E12" s="37">
        <v>10</v>
      </c>
      <c r="F12" s="55" t="s">
        <v>264</v>
      </c>
      <c r="G12" s="40" t="s">
        <v>271</v>
      </c>
    </row>
    <row r="13" spans="2:7">
      <c r="B13" s="36" t="s">
        <v>272</v>
      </c>
      <c r="C13" s="37">
        <v>119</v>
      </c>
      <c r="D13" s="38">
        <v>0.2</v>
      </c>
      <c r="E13" s="37">
        <v>6</v>
      </c>
      <c r="F13" s="55" t="s">
        <v>255</v>
      </c>
      <c r="G13" s="40" t="s">
        <v>273</v>
      </c>
    </row>
    <row r="14" spans="2:7" ht="30">
      <c r="B14" s="36" t="s">
        <v>274</v>
      </c>
      <c r="C14" s="37">
        <v>122</v>
      </c>
      <c r="D14" s="38">
        <v>0.1</v>
      </c>
      <c r="E14" s="37">
        <v>10</v>
      </c>
      <c r="F14" s="63" t="s">
        <v>260</v>
      </c>
      <c r="G14" s="40" t="s">
        <v>260</v>
      </c>
    </row>
    <row r="15" spans="2:7" ht="30">
      <c r="B15" s="36" t="s">
        <v>275</v>
      </c>
      <c r="C15" s="37">
        <v>123</v>
      </c>
      <c r="D15" s="38">
        <v>0.1</v>
      </c>
      <c r="E15" s="37">
        <v>10</v>
      </c>
      <c r="F15" s="55" t="s">
        <v>255</v>
      </c>
      <c r="G15" s="40" t="s">
        <v>276</v>
      </c>
    </row>
    <row r="16" spans="2:7" ht="30">
      <c r="B16" s="36" t="s">
        <v>277</v>
      </c>
      <c r="C16" s="37">
        <v>124</v>
      </c>
      <c r="D16" s="38">
        <v>0.27</v>
      </c>
      <c r="E16" s="37">
        <v>10</v>
      </c>
      <c r="F16" s="63" t="s">
        <v>260</v>
      </c>
      <c r="G16" s="40" t="s">
        <v>260</v>
      </c>
    </row>
    <row r="17" spans="2:7" ht="30">
      <c r="B17" s="35" t="s">
        <v>278</v>
      </c>
      <c r="C17" s="37">
        <v>125</v>
      </c>
      <c r="D17" s="41">
        <v>0.15</v>
      </c>
      <c r="E17" s="37">
        <v>10</v>
      </c>
      <c r="F17" s="55" t="s">
        <v>255</v>
      </c>
      <c r="G17" s="40" t="s">
        <v>279</v>
      </c>
    </row>
    <row r="18" spans="2:7" ht="30">
      <c r="B18" s="36" t="s">
        <v>280</v>
      </c>
      <c r="C18" s="37">
        <v>128</v>
      </c>
      <c r="D18" s="38">
        <v>0.05</v>
      </c>
      <c r="E18" s="37">
        <v>6</v>
      </c>
      <c r="F18" s="63" t="s">
        <v>260</v>
      </c>
      <c r="G18" s="40" t="s">
        <v>260</v>
      </c>
    </row>
    <row r="19" spans="2:7" ht="30">
      <c r="B19" s="36" t="s">
        <v>281</v>
      </c>
      <c r="C19" s="37">
        <v>130</v>
      </c>
      <c r="D19" s="41">
        <v>0.05</v>
      </c>
      <c r="E19" s="37">
        <v>6</v>
      </c>
      <c r="F19" s="55" t="s">
        <v>255</v>
      </c>
      <c r="G19" s="40" t="s">
        <v>276</v>
      </c>
    </row>
    <row r="20" spans="2:7">
      <c r="B20" s="35" t="s">
        <v>282</v>
      </c>
      <c r="C20" s="37">
        <v>131</v>
      </c>
      <c r="D20" s="38">
        <v>0.1</v>
      </c>
      <c r="E20" s="37">
        <v>10</v>
      </c>
      <c r="F20" s="63" t="s">
        <v>283</v>
      </c>
      <c r="G20" s="40" t="s">
        <v>283</v>
      </c>
    </row>
    <row r="21" spans="2:7">
      <c r="B21" s="35" t="s">
        <v>284</v>
      </c>
      <c r="C21" s="37">
        <v>132</v>
      </c>
      <c r="D21" s="38">
        <v>0.1</v>
      </c>
      <c r="E21" s="37">
        <v>10</v>
      </c>
      <c r="F21" s="63"/>
      <c r="G21" s="40"/>
    </row>
    <row r="22" spans="2:7">
      <c r="B22" s="35" t="s">
        <v>285</v>
      </c>
      <c r="C22" s="37">
        <v>133</v>
      </c>
      <c r="D22" s="38">
        <v>0.05</v>
      </c>
      <c r="E22" s="37">
        <v>5</v>
      </c>
      <c r="F22" s="55" t="s">
        <v>255</v>
      </c>
      <c r="G22" s="40" t="s">
        <v>266</v>
      </c>
    </row>
    <row r="23" spans="2:7" ht="30">
      <c r="B23" s="35" t="s">
        <v>286</v>
      </c>
      <c r="C23" s="37">
        <v>136</v>
      </c>
      <c r="D23" s="38">
        <v>0.35</v>
      </c>
      <c r="E23" s="37">
        <v>5</v>
      </c>
      <c r="F23" s="55" t="s">
        <v>255</v>
      </c>
      <c r="G23" s="40" t="s">
        <v>276</v>
      </c>
    </row>
    <row r="24" spans="2:7" ht="30">
      <c r="B24" s="35" t="s">
        <v>287</v>
      </c>
      <c r="C24" s="37">
        <v>137</v>
      </c>
      <c r="D24" s="38">
        <v>0.25</v>
      </c>
      <c r="E24" s="37">
        <v>10</v>
      </c>
      <c r="F24" s="55" t="s">
        <v>255</v>
      </c>
      <c r="G24" s="40" t="s">
        <v>276</v>
      </c>
    </row>
    <row r="25" spans="2:7" ht="45">
      <c r="B25" s="35" t="s">
        <v>288</v>
      </c>
      <c r="C25" s="37">
        <v>138</v>
      </c>
      <c r="D25" s="38">
        <v>0.41</v>
      </c>
      <c r="E25" s="37">
        <v>10</v>
      </c>
      <c r="F25" s="63" t="s">
        <v>260</v>
      </c>
      <c r="G25" s="40" t="s">
        <v>289</v>
      </c>
    </row>
    <row r="26" spans="2:7" ht="30">
      <c r="B26" s="35" t="s">
        <v>290</v>
      </c>
      <c r="C26" s="37">
        <v>139</v>
      </c>
      <c r="D26" s="38">
        <v>0.12</v>
      </c>
      <c r="E26" s="37">
        <v>7</v>
      </c>
      <c r="F26" s="55" t="s">
        <v>255</v>
      </c>
      <c r="G26" s="40" t="s">
        <v>276</v>
      </c>
    </row>
    <row r="27" spans="2:7">
      <c r="B27" s="35" t="s">
        <v>291</v>
      </c>
      <c r="C27" s="37">
        <v>201</v>
      </c>
      <c r="D27" s="38">
        <v>0.75</v>
      </c>
      <c r="E27" s="37">
        <v>15</v>
      </c>
      <c r="F27" s="55" t="s">
        <v>255</v>
      </c>
      <c r="G27" s="40" t="s">
        <v>273</v>
      </c>
    </row>
    <row r="28" spans="2:7" ht="45">
      <c r="B28" s="35" t="s">
        <v>292</v>
      </c>
      <c r="C28" s="37">
        <v>203</v>
      </c>
      <c r="D28" s="38">
        <v>0.25</v>
      </c>
      <c r="E28" s="37">
        <v>20</v>
      </c>
      <c r="F28" s="55" t="s">
        <v>255</v>
      </c>
      <c r="G28" s="40" t="s">
        <v>293</v>
      </c>
    </row>
    <row r="29" spans="2:7">
      <c r="B29" s="36" t="s">
        <v>294</v>
      </c>
      <c r="C29" s="37">
        <v>204</v>
      </c>
      <c r="D29" s="38">
        <v>0.05</v>
      </c>
      <c r="E29" s="37">
        <v>20</v>
      </c>
      <c r="F29" s="55" t="s">
        <v>255</v>
      </c>
      <c r="G29" s="40" t="s">
        <v>295</v>
      </c>
    </row>
    <row r="30" spans="2:7">
      <c r="B30" s="35" t="s">
        <v>296</v>
      </c>
      <c r="C30" s="37">
        <v>209</v>
      </c>
      <c r="D30" s="41">
        <v>0.5</v>
      </c>
      <c r="E30" s="37">
        <v>20</v>
      </c>
      <c r="F30" s="55" t="s">
        <v>255</v>
      </c>
      <c r="G30" s="40" t="s">
        <v>295</v>
      </c>
    </row>
    <row r="31" spans="2:7">
      <c r="B31" s="35" t="s">
        <v>297</v>
      </c>
      <c r="C31" s="37">
        <v>217</v>
      </c>
      <c r="D31" s="38">
        <v>0.6</v>
      </c>
      <c r="E31" s="37">
        <v>10</v>
      </c>
      <c r="F31" s="63" t="s">
        <v>298</v>
      </c>
      <c r="G31" s="40" t="s">
        <v>298</v>
      </c>
    </row>
    <row r="32" spans="2:7" ht="30">
      <c r="B32" s="35" t="s">
        <v>299</v>
      </c>
      <c r="C32" s="37">
        <v>218</v>
      </c>
      <c r="D32" s="38">
        <v>0.55000000000000004</v>
      </c>
      <c r="E32" s="37">
        <v>20</v>
      </c>
      <c r="F32" s="55" t="s">
        <v>255</v>
      </c>
      <c r="G32" s="40" t="s">
        <v>276</v>
      </c>
    </row>
    <row r="33" spans="2:7">
      <c r="B33" s="35" t="s">
        <v>300</v>
      </c>
      <c r="C33" s="37">
        <v>303</v>
      </c>
      <c r="D33" s="38">
        <v>0.3</v>
      </c>
      <c r="E33" s="37">
        <v>10</v>
      </c>
      <c r="F33" s="55" t="s">
        <v>255</v>
      </c>
      <c r="G33" s="40" t="s">
        <v>301</v>
      </c>
    </row>
    <row r="34" spans="2:7">
      <c r="B34" s="36" t="s">
        <v>302</v>
      </c>
      <c r="C34" s="37">
        <v>304</v>
      </c>
      <c r="D34" s="38">
        <v>0.49</v>
      </c>
      <c r="E34" s="37">
        <v>15</v>
      </c>
      <c r="F34" s="55" t="s">
        <v>255</v>
      </c>
      <c r="G34" s="40" t="s">
        <v>303</v>
      </c>
    </row>
    <row r="35" spans="2:7">
      <c r="B35" s="35" t="s">
        <v>304</v>
      </c>
      <c r="C35" s="37">
        <v>305</v>
      </c>
      <c r="D35" s="41">
        <v>0.13</v>
      </c>
      <c r="E35" s="37">
        <v>15</v>
      </c>
      <c r="F35" s="63" t="s">
        <v>260</v>
      </c>
      <c r="G35" s="40" t="s">
        <v>305</v>
      </c>
    </row>
    <row r="36" spans="2:7">
      <c r="B36" s="35" t="s">
        <v>306</v>
      </c>
      <c r="C36" s="37">
        <v>306</v>
      </c>
      <c r="D36" s="41">
        <v>0.45</v>
      </c>
      <c r="E36" s="37">
        <v>5</v>
      </c>
      <c r="F36" s="55" t="s">
        <v>255</v>
      </c>
      <c r="G36" s="40" t="s">
        <v>307</v>
      </c>
    </row>
    <row r="37" spans="2:7">
      <c r="B37" s="35" t="s">
        <v>308</v>
      </c>
      <c r="C37" s="37">
        <v>307</v>
      </c>
      <c r="D37" s="41">
        <v>0.2</v>
      </c>
      <c r="E37" s="37">
        <v>5</v>
      </c>
      <c r="F37" s="63" t="s">
        <v>260</v>
      </c>
      <c r="G37" s="40" t="s">
        <v>260</v>
      </c>
    </row>
    <row r="38" spans="2:7" ht="30">
      <c r="B38" s="33" t="s">
        <v>309</v>
      </c>
      <c r="C38" s="37">
        <v>401</v>
      </c>
      <c r="D38" s="38">
        <v>0.2</v>
      </c>
      <c r="E38" s="37">
        <v>2</v>
      </c>
      <c r="F38" s="55" t="s">
        <v>255</v>
      </c>
      <c r="G38" s="40" t="s">
        <v>276</v>
      </c>
    </row>
    <row r="39" spans="2:7">
      <c r="B39" s="33" t="s">
        <v>310</v>
      </c>
      <c r="C39" s="37">
        <v>402</v>
      </c>
      <c r="D39" s="38">
        <v>0.25</v>
      </c>
      <c r="E39" s="37">
        <v>2</v>
      </c>
      <c r="F39" s="55" t="s">
        <v>255</v>
      </c>
      <c r="G39" s="40" t="s">
        <v>311</v>
      </c>
    </row>
    <row r="40" spans="2:7">
      <c r="B40" s="36" t="s">
        <v>312</v>
      </c>
      <c r="C40" s="37">
        <v>403</v>
      </c>
      <c r="D40" s="38">
        <v>0.1</v>
      </c>
      <c r="E40" s="37">
        <v>2</v>
      </c>
      <c r="F40" s="63" t="s">
        <v>283</v>
      </c>
      <c r="G40" s="40" t="s">
        <v>283</v>
      </c>
    </row>
    <row r="41" spans="2:7">
      <c r="B41" s="36" t="s">
        <v>313</v>
      </c>
      <c r="C41" s="37">
        <v>404</v>
      </c>
      <c r="D41" s="38">
        <v>0.65</v>
      </c>
      <c r="E41" s="37">
        <v>2</v>
      </c>
      <c r="F41" s="55" t="s">
        <v>255</v>
      </c>
      <c r="G41" s="40" t="s">
        <v>273</v>
      </c>
    </row>
    <row r="42" spans="2:7">
      <c r="B42" s="33" t="s">
        <v>314</v>
      </c>
      <c r="C42" s="37">
        <v>407</v>
      </c>
      <c r="D42" s="41">
        <v>0.65</v>
      </c>
      <c r="E42" s="37">
        <v>10</v>
      </c>
      <c r="F42" s="63" t="s">
        <v>264</v>
      </c>
      <c r="G42" s="40" t="s">
        <v>264</v>
      </c>
    </row>
    <row r="43" spans="2:7" ht="30">
      <c r="B43" s="35" t="s">
        <v>315</v>
      </c>
      <c r="C43" s="37">
        <v>502</v>
      </c>
      <c r="D43" s="38">
        <v>0.3</v>
      </c>
      <c r="E43" s="37">
        <v>20</v>
      </c>
      <c r="F43" s="55" t="s">
        <v>255</v>
      </c>
      <c r="G43" s="40" t="s">
        <v>316</v>
      </c>
    </row>
    <row r="44" spans="2:7">
      <c r="B44" s="35" t="s">
        <v>317</v>
      </c>
      <c r="C44" s="37">
        <v>503</v>
      </c>
      <c r="D44" s="38">
        <v>0.25</v>
      </c>
      <c r="E44" s="37">
        <v>20</v>
      </c>
      <c r="F44" s="55" t="s">
        <v>255</v>
      </c>
      <c r="G44" s="40" t="s">
        <v>295</v>
      </c>
    </row>
    <row r="45" spans="2:7" ht="30">
      <c r="B45" s="35" t="s">
        <v>318</v>
      </c>
      <c r="C45" s="37">
        <v>504</v>
      </c>
      <c r="D45" s="38">
        <v>0.25</v>
      </c>
      <c r="E45" s="37">
        <v>20</v>
      </c>
      <c r="F45" s="55" t="s">
        <v>255</v>
      </c>
      <c r="G45" s="40" t="s">
        <v>276</v>
      </c>
    </row>
    <row r="46" spans="2:7" ht="30">
      <c r="B46" s="36" t="s">
        <v>319</v>
      </c>
      <c r="C46" s="37">
        <v>505</v>
      </c>
      <c r="D46" s="38">
        <v>0.5</v>
      </c>
      <c r="E46" s="37">
        <v>10</v>
      </c>
      <c r="F46" s="55" t="s">
        <v>255</v>
      </c>
      <c r="G46" s="40" t="s">
        <v>276</v>
      </c>
    </row>
    <row r="47" spans="2:7" ht="30">
      <c r="B47" s="35" t="s">
        <v>320</v>
      </c>
      <c r="C47" s="37">
        <v>506</v>
      </c>
      <c r="D47" s="41">
        <v>0.55000000000000004</v>
      </c>
      <c r="E47" s="37">
        <v>10</v>
      </c>
      <c r="F47" s="55" t="s">
        <v>255</v>
      </c>
      <c r="G47" s="40" t="s">
        <v>276</v>
      </c>
    </row>
    <row r="48" spans="2:7" ht="30">
      <c r="B48" s="36" t="s">
        <v>321</v>
      </c>
      <c r="C48" s="37">
        <v>507</v>
      </c>
      <c r="D48" s="41">
        <v>0.65</v>
      </c>
      <c r="E48" s="37">
        <v>10</v>
      </c>
      <c r="F48" s="55" t="s">
        <v>255</v>
      </c>
      <c r="G48" s="40" t="s">
        <v>276</v>
      </c>
    </row>
    <row r="49" spans="2:7" ht="30">
      <c r="B49" s="36" t="s">
        <v>322</v>
      </c>
      <c r="C49" s="37">
        <v>510</v>
      </c>
      <c r="D49" s="41">
        <v>0.4</v>
      </c>
      <c r="E49" s="37">
        <v>10</v>
      </c>
      <c r="F49" s="63" t="s">
        <v>260</v>
      </c>
      <c r="G49" s="40" t="s">
        <v>323</v>
      </c>
    </row>
    <row r="50" spans="2:7">
      <c r="B50" s="35" t="s">
        <v>324</v>
      </c>
      <c r="C50" s="37">
        <v>514</v>
      </c>
      <c r="D50" s="38">
        <v>0.8</v>
      </c>
      <c r="E50" s="37">
        <v>30</v>
      </c>
      <c r="F50" s="63" t="s">
        <v>260</v>
      </c>
      <c r="G50" s="40" t="s">
        <v>260</v>
      </c>
    </row>
    <row r="51" spans="2:7">
      <c r="B51" s="35" t="s">
        <v>325</v>
      </c>
      <c r="C51" s="37">
        <v>515</v>
      </c>
      <c r="D51" s="38">
        <v>0.65</v>
      </c>
      <c r="E51" s="37">
        <v>30</v>
      </c>
      <c r="F51" s="63" t="s">
        <v>260</v>
      </c>
      <c r="G51" s="40" t="s">
        <v>260</v>
      </c>
    </row>
    <row r="52" spans="2:7" ht="30">
      <c r="B52" s="36" t="s">
        <v>326</v>
      </c>
      <c r="C52" s="37">
        <v>516</v>
      </c>
      <c r="D52" s="38">
        <v>0.5</v>
      </c>
      <c r="E52" s="37">
        <v>20</v>
      </c>
      <c r="F52" s="55" t="s">
        <v>255</v>
      </c>
      <c r="G52" s="40" t="s">
        <v>327</v>
      </c>
    </row>
    <row r="53" spans="2:7">
      <c r="B53" s="35" t="s">
        <v>328</v>
      </c>
      <c r="C53" s="37">
        <v>517</v>
      </c>
      <c r="D53" s="41">
        <v>0.28000000000000003</v>
      </c>
      <c r="E53" s="37">
        <v>20</v>
      </c>
      <c r="F53" s="55" t="s">
        <v>255</v>
      </c>
      <c r="G53" s="40" t="s">
        <v>273</v>
      </c>
    </row>
    <row r="54" spans="2:7" ht="30">
      <c r="B54" s="35" t="s">
        <v>329</v>
      </c>
      <c r="C54" s="37">
        <v>518</v>
      </c>
      <c r="D54" s="38">
        <v>0.5</v>
      </c>
      <c r="E54" s="37">
        <v>10</v>
      </c>
      <c r="F54" s="55" t="s">
        <v>255</v>
      </c>
      <c r="G54" s="40" t="s">
        <v>330</v>
      </c>
    </row>
    <row r="55" spans="2:7" ht="30">
      <c r="B55" s="35" t="s">
        <v>331</v>
      </c>
      <c r="C55" s="37">
        <v>519</v>
      </c>
      <c r="D55" s="38">
        <v>0.25</v>
      </c>
      <c r="E55" s="37">
        <v>10</v>
      </c>
      <c r="F55" s="63" t="s">
        <v>260</v>
      </c>
      <c r="G55" s="40" t="s">
        <v>332</v>
      </c>
    </row>
    <row r="56" spans="2:7" ht="30">
      <c r="B56" s="35" t="s">
        <v>333</v>
      </c>
      <c r="C56" s="37">
        <v>520</v>
      </c>
      <c r="D56" s="38">
        <v>0.4</v>
      </c>
      <c r="E56" s="37">
        <v>10</v>
      </c>
      <c r="F56" s="63" t="s">
        <v>260</v>
      </c>
      <c r="G56" s="40" t="s">
        <v>332</v>
      </c>
    </row>
    <row r="57" spans="2:7" ht="30">
      <c r="B57" s="35" t="s">
        <v>334</v>
      </c>
      <c r="C57" s="37">
        <v>521</v>
      </c>
      <c r="D57" s="38">
        <v>0.25</v>
      </c>
      <c r="E57" s="37">
        <v>10</v>
      </c>
      <c r="F57" s="63" t="s">
        <v>260</v>
      </c>
      <c r="G57" s="40" t="s">
        <v>332</v>
      </c>
    </row>
    <row r="58" spans="2:7" ht="30">
      <c r="B58" s="35" t="s">
        <v>335</v>
      </c>
      <c r="C58" s="37">
        <v>522</v>
      </c>
      <c r="D58" s="38">
        <v>0.4</v>
      </c>
      <c r="E58" s="37">
        <v>10</v>
      </c>
      <c r="F58" s="63" t="s">
        <v>260</v>
      </c>
      <c r="G58" s="40" t="s">
        <v>332</v>
      </c>
    </row>
    <row r="59" spans="2:7">
      <c r="B59" s="35" t="s">
        <v>336</v>
      </c>
      <c r="C59" s="37">
        <v>523</v>
      </c>
      <c r="D59" s="38">
        <v>0.95</v>
      </c>
      <c r="E59" s="37">
        <v>10</v>
      </c>
      <c r="F59" s="63" t="s">
        <v>283</v>
      </c>
      <c r="G59" s="40" t="s">
        <v>283</v>
      </c>
    </row>
    <row r="60" spans="2:7">
      <c r="B60" s="69"/>
      <c r="C60" s="70"/>
      <c r="D60" s="71"/>
      <c r="E60" s="70"/>
      <c r="F60" s="72"/>
      <c r="G60" s="73"/>
    </row>
    <row r="61" spans="2:7">
      <c r="B61" s="36" t="s">
        <v>337</v>
      </c>
      <c r="C61" s="37">
        <v>525</v>
      </c>
      <c r="D61" s="38">
        <v>0.68</v>
      </c>
      <c r="E61" s="37">
        <v>10</v>
      </c>
      <c r="F61" s="55" t="s">
        <v>255</v>
      </c>
      <c r="G61" s="40" t="s">
        <v>338</v>
      </c>
    </row>
    <row r="62" spans="2:7" ht="30">
      <c r="B62" s="33" t="s">
        <v>339</v>
      </c>
      <c r="C62" s="37">
        <v>532</v>
      </c>
      <c r="D62" s="41">
        <v>0.15</v>
      </c>
      <c r="E62" s="37">
        <v>10</v>
      </c>
      <c r="F62" s="55" t="s">
        <v>255</v>
      </c>
      <c r="G62" s="40" t="s">
        <v>276</v>
      </c>
    </row>
    <row r="63" spans="2:7" ht="30">
      <c r="B63" s="33" t="s">
        <v>340</v>
      </c>
      <c r="C63" s="37">
        <v>533</v>
      </c>
      <c r="D63" s="38">
        <v>7.0000000000000007E-2</v>
      </c>
      <c r="E63" s="37">
        <v>5</v>
      </c>
      <c r="F63" s="55" t="s">
        <v>255</v>
      </c>
      <c r="G63" s="40" t="s">
        <v>341</v>
      </c>
    </row>
    <row r="64" spans="2:7" ht="30">
      <c r="B64" s="35" t="s">
        <v>342</v>
      </c>
      <c r="C64" s="37">
        <v>534</v>
      </c>
      <c r="D64" s="38">
        <v>0.17</v>
      </c>
      <c r="E64" s="37">
        <v>4</v>
      </c>
      <c r="F64" s="55" t="s">
        <v>255</v>
      </c>
      <c r="G64" s="40" t="s">
        <v>341</v>
      </c>
    </row>
    <row r="65" spans="2:7">
      <c r="B65" s="35" t="s">
        <v>343</v>
      </c>
      <c r="C65" s="37">
        <v>536</v>
      </c>
      <c r="D65" s="38">
        <v>0.31</v>
      </c>
      <c r="E65" s="37">
        <v>20</v>
      </c>
      <c r="F65" s="55" t="s">
        <v>255</v>
      </c>
      <c r="G65" s="40" t="s">
        <v>295</v>
      </c>
    </row>
    <row r="66" spans="2:7">
      <c r="B66" s="35" t="s">
        <v>344</v>
      </c>
      <c r="C66" s="37">
        <v>537</v>
      </c>
      <c r="D66" s="38">
        <v>0.4</v>
      </c>
      <c r="E66" s="37">
        <v>20</v>
      </c>
      <c r="F66" s="55" t="s">
        <v>255</v>
      </c>
      <c r="G66" s="40" t="s">
        <v>295</v>
      </c>
    </row>
    <row r="67" spans="2:7" ht="30">
      <c r="B67" s="35" t="s">
        <v>345</v>
      </c>
      <c r="C67" s="37">
        <v>538</v>
      </c>
      <c r="D67" s="38">
        <v>0.45</v>
      </c>
      <c r="E67" s="37">
        <v>20</v>
      </c>
      <c r="F67" s="55" t="s">
        <v>255</v>
      </c>
      <c r="G67" s="40" t="s">
        <v>276</v>
      </c>
    </row>
    <row r="68" spans="2:7" ht="30">
      <c r="B68" s="35" t="s">
        <v>346</v>
      </c>
      <c r="C68" s="37">
        <v>540</v>
      </c>
      <c r="D68" s="38">
        <v>0.25</v>
      </c>
      <c r="E68" s="37">
        <v>10</v>
      </c>
      <c r="F68" s="55" t="s">
        <v>255</v>
      </c>
      <c r="G68" s="40" t="s">
        <v>276</v>
      </c>
    </row>
    <row r="69" spans="2:7" ht="30">
      <c r="B69" s="35" t="s">
        <v>347</v>
      </c>
      <c r="C69" s="37">
        <v>541</v>
      </c>
      <c r="D69" s="38">
        <v>0.3</v>
      </c>
      <c r="E69" s="37">
        <v>20</v>
      </c>
      <c r="F69" s="55" t="s">
        <v>255</v>
      </c>
      <c r="G69" s="40" t="s">
        <v>276</v>
      </c>
    </row>
    <row r="70" spans="2:7" ht="30">
      <c r="B70" s="35" t="s">
        <v>348</v>
      </c>
      <c r="C70" s="37">
        <v>542</v>
      </c>
      <c r="D70" s="38">
        <v>0.26</v>
      </c>
      <c r="E70" s="37">
        <v>10</v>
      </c>
      <c r="F70" s="55" t="s">
        <v>255</v>
      </c>
      <c r="G70" s="40" t="s">
        <v>276</v>
      </c>
    </row>
    <row r="71" spans="2:7" ht="30">
      <c r="B71" s="35" t="s">
        <v>349</v>
      </c>
      <c r="C71" s="37">
        <v>543</v>
      </c>
      <c r="D71" s="38">
        <v>7.0000000000000007E-2</v>
      </c>
      <c r="E71" s="37">
        <v>5</v>
      </c>
      <c r="F71" s="55" t="s">
        <v>255</v>
      </c>
      <c r="G71" s="40" t="s">
        <v>276</v>
      </c>
    </row>
    <row r="72" spans="2:7" ht="30">
      <c r="B72" s="33" t="s">
        <v>350</v>
      </c>
      <c r="C72" s="37">
        <v>544</v>
      </c>
      <c r="D72" s="38">
        <v>0.17</v>
      </c>
      <c r="E72" s="37">
        <v>4</v>
      </c>
      <c r="F72" s="55" t="s">
        <v>255</v>
      </c>
      <c r="G72" s="40" t="s">
        <v>276</v>
      </c>
    </row>
    <row r="73" spans="2:7">
      <c r="B73" s="33" t="s">
        <v>351</v>
      </c>
      <c r="C73" s="37">
        <v>545</v>
      </c>
      <c r="D73" s="38">
        <v>0.15</v>
      </c>
      <c r="E73" s="37">
        <v>5</v>
      </c>
      <c r="F73" s="64" t="s">
        <v>260</v>
      </c>
      <c r="G73" s="40" t="s">
        <v>260</v>
      </c>
    </row>
    <row r="74" spans="2:7">
      <c r="B74" s="33" t="s">
        <v>352</v>
      </c>
      <c r="C74" s="37">
        <v>547</v>
      </c>
      <c r="D74" s="38">
        <v>0.4</v>
      </c>
      <c r="E74" s="37">
        <v>10</v>
      </c>
      <c r="F74" s="64" t="s">
        <v>260</v>
      </c>
      <c r="G74" s="40" t="s">
        <v>260</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ColWidth="8.85546875" defaultRowHeight="15"/>
  <cols>
    <col min="1" max="1" width="8.85546875" style="42"/>
    <col min="2" max="2" width="19.42578125" style="42" customWidth="1"/>
    <col min="3" max="3" width="12.28515625" style="42" customWidth="1"/>
    <col min="4" max="4" width="12" style="42" bestFit="1" customWidth="1"/>
    <col min="5" max="16384" width="8.85546875" style="42"/>
  </cols>
  <sheetData>
    <row r="2" spans="2:4">
      <c r="B2" s="102" t="s">
        <v>51</v>
      </c>
      <c r="D2" s="102" t="s">
        <v>54</v>
      </c>
    </row>
    <row r="3" spans="2:4">
      <c r="B3" s="35" t="s">
        <v>353</v>
      </c>
      <c r="D3" s="35" t="s">
        <v>354</v>
      </c>
    </row>
    <row r="4" spans="2:4">
      <c r="B4" s="35" t="s">
        <v>355</v>
      </c>
      <c r="D4" s="35" t="s">
        <v>55</v>
      </c>
    </row>
    <row r="5" spans="2:4">
      <c r="B5" s="35" t="s">
        <v>356</v>
      </c>
    </row>
    <row r="6" spans="2:4">
      <c r="B6" s="35" t="s">
        <v>357</v>
      </c>
    </row>
    <row r="7" spans="2:4">
      <c r="B7" s="35" t="s">
        <v>52</v>
      </c>
    </row>
    <row r="8" spans="2:4">
      <c r="B8" s="35" t="s">
        <v>358</v>
      </c>
    </row>
    <row r="9" spans="2:4">
      <c r="B9" s="35" t="s">
        <v>359</v>
      </c>
    </row>
    <row r="10" spans="2:4">
      <c r="B10" s="35" t="s">
        <v>360</v>
      </c>
    </row>
    <row r="12" spans="2:4" ht="28.15" customHeight="1">
      <c r="B12" s="119" t="s">
        <v>361</v>
      </c>
      <c r="C12" s="119"/>
    </row>
    <row r="13" spans="2:4">
      <c r="B13" s="35" t="s">
        <v>362</v>
      </c>
      <c r="C13" s="35">
        <v>1.23</v>
      </c>
    </row>
    <row r="14" spans="2:4">
      <c r="B14" s="35" t="s">
        <v>363</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A4627059B5AB4C9F3E182BA441E4E7" ma:contentTypeVersion="6" ma:contentTypeDescription="Create a new document." ma:contentTypeScope="" ma:versionID="75900251e2a07c48ae918612a3ca135b">
  <xsd:schema xmlns:xsd="http://www.w3.org/2001/XMLSchema" xmlns:xs="http://www.w3.org/2001/XMLSchema" xmlns:p="http://schemas.microsoft.com/office/2006/metadata/properties" xmlns:ns2="526ff961-5364-42fe-acd3-c5af2cfeb84d" xmlns:ns3="bd33d642-2297-42af-837d-98292f9a3f35" targetNamespace="http://schemas.microsoft.com/office/2006/metadata/properties" ma:root="true" ma:fieldsID="52ca3137e2d1a0927bf667002e7ce8dc" ns2:_="" ns3:_="">
    <xsd:import namespace="526ff961-5364-42fe-acd3-c5af2cfeb84d"/>
    <xsd:import namespace="bd33d642-2297-42af-837d-98292f9a3f3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6ff961-5364-42fe-acd3-c5af2cfeb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3d642-2297-42af-837d-98292f9a3f3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C3AF9-3AB8-4043-8A68-9A8E4593E479}"/>
</file>

<file path=customXml/itemProps2.xml><?xml version="1.0" encoding="utf-8"?>
<ds:datastoreItem xmlns:ds="http://schemas.openxmlformats.org/officeDocument/2006/customXml" ds:itemID="{C3F18689-68D8-4516-AEDD-5D80C4E10CEC}"/>
</file>

<file path=customXml/itemProps3.xml><?xml version="1.0" encoding="utf-8"?>
<ds:datastoreItem xmlns:ds="http://schemas.openxmlformats.org/officeDocument/2006/customXml" ds:itemID="{3DE06632-6169-4B3F-AFE7-9D49D1CC156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Summerlin, Katherine - HPW</cp:lastModifiedBy>
  <cp:revision/>
  <dcterms:created xsi:type="dcterms:W3CDTF">2012-07-25T15:48:32Z</dcterms:created>
  <dcterms:modified xsi:type="dcterms:W3CDTF">2023-05-10T21:58:50Z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0x010100D8A4627059B5AB4C9F3E182BA441E4E7</vt:lpwstr>
  </property>
  <property fmtid="{D5CDD505-2E9C-101B-9397-08002B2CF9AE}" pid="3" name="MediaServiceImageTags">
    <vt:lpwstr/>
  </property>
  <property fmtid="{D5CDD505-2E9C-101B-9397-08002B2CF9AE}" pid="4" name="Order">
    <vt:r8>5382600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