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houtx.sharepoint.com/sites/TDO-TrafficManagement/Shared Documents/1-Grants/2023 TIP/2023 2024 Submissions/Waugh Dr. Package 2-4/BCA - Working Folder/"/>
    </mc:Choice>
  </mc:AlternateContent>
  <xr:revisionPtr revIDLastSave="93" documentId="8_{70776132-270D-4795-BAD8-DF7016701EFC}" xr6:coauthVersionLast="47" xr6:coauthVersionMax="47" xr10:uidLastSave="{003C5F03-1ECF-46D4-ABC7-D0238D17B583}"/>
  <bookViews>
    <workbookView xWindow="-108" yWindow="-108" windowWidth="23256" windowHeight="12576" activeTab="1" xr2:uid="{00000000-000D-0000-FFFF-FFFF00000000}"/>
  </bookViews>
  <sheets>
    <sheet name="Summary" sheetId="7" r:id="rId1"/>
    <sheet name="SOGR" sheetId="5" r:id="rId2"/>
    <sheet name="Pavement Lifecycle" sheetId="3" r:id="rId3"/>
    <sheet name="PCI" sheetId="4" r:id="rId4"/>
    <sheet name="Lane Miles" sheetId="6" r:id="rId5"/>
  </sheets>
  <definedNames>
    <definedName name="_xlnm._FilterDatabase" localSheetId="3" hidden="1">PCI!$A$1:$CF$1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5" l="1"/>
  <c r="L11" i="5"/>
  <c r="G38" i="5"/>
  <c r="E11" i="5"/>
  <c r="I54" i="5"/>
  <c r="I55" i="5"/>
  <c r="I56" i="5"/>
  <c r="I53" i="5"/>
  <c r="I12" i="5"/>
  <c r="I13" i="5"/>
  <c r="I14" i="5"/>
  <c r="I15" i="5"/>
  <c r="I16" i="5"/>
  <c r="I17" i="5"/>
  <c r="I18" i="5"/>
  <c r="I19" i="5"/>
  <c r="I20" i="5"/>
  <c r="I21" i="5"/>
  <c r="I22" i="5"/>
  <c r="I23" i="5"/>
  <c r="I24" i="5"/>
  <c r="I25" i="5"/>
  <c r="I26" i="5"/>
  <c r="I27" i="5"/>
  <c r="I28" i="5"/>
  <c r="I29" i="5"/>
  <c r="I30" i="5"/>
  <c r="I31" i="5"/>
  <c r="I32" i="5"/>
  <c r="I33" i="5"/>
  <c r="I34" i="5"/>
  <c r="I35" i="5"/>
  <c r="I36" i="5"/>
  <c r="I37" i="5"/>
  <c r="I38" i="5"/>
  <c r="I11" i="5"/>
  <c r="O34" i="5"/>
  <c r="O39" i="5"/>
  <c r="O40" i="5"/>
  <c r="O41" i="5"/>
  <c r="O42" i="5"/>
  <c r="O43" i="5"/>
  <c r="O44" i="5"/>
  <c r="O45" i="5"/>
  <c r="O46" i="5"/>
  <c r="O47" i="5"/>
  <c r="O48" i="5"/>
  <c r="N34" i="5"/>
  <c r="N39" i="5"/>
  <c r="N40" i="5"/>
  <c r="N41" i="5"/>
  <c r="N42" i="5"/>
  <c r="N43" i="5"/>
  <c r="N44" i="5"/>
  <c r="N45" i="5"/>
  <c r="N46" i="5"/>
  <c r="N47" i="5"/>
  <c r="N48" i="5"/>
  <c r="M15" i="5"/>
  <c r="M16" i="5"/>
  <c r="M17" i="5"/>
  <c r="M18" i="5"/>
  <c r="M19" i="5"/>
  <c r="M20" i="5"/>
  <c r="N20" i="5" s="1"/>
  <c r="O20" i="5" s="1"/>
  <c r="M21" i="5"/>
  <c r="M22" i="5"/>
  <c r="M23" i="5"/>
  <c r="M24" i="5"/>
  <c r="M25" i="5"/>
  <c r="M26" i="5"/>
  <c r="M27" i="5"/>
  <c r="N27" i="5" s="1"/>
  <c r="O27" i="5" s="1"/>
  <c r="M28" i="5"/>
  <c r="M29" i="5"/>
  <c r="M30" i="5"/>
  <c r="M31" i="5"/>
  <c r="M32" i="5"/>
  <c r="M33" i="5"/>
  <c r="M34" i="5"/>
  <c r="M35" i="5"/>
  <c r="M36" i="5"/>
  <c r="M37" i="5"/>
  <c r="M38" i="5"/>
  <c r="M39" i="5"/>
  <c r="M40" i="5"/>
  <c r="M41" i="5"/>
  <c r="M42" i="5"/>
  <c r="M43" i="5"/>
  <c r="M44" i="5"/>
  <c r="M45" i="5"/>
  <c r="M46" i="5"/>
  <c r="M47" i="5"/>
  <c r="M48" i="5"/>
  <c r="L13" i="5"/>
  <c r="L20" i="5"/>
  <c r="L27" i="5"/>
  <c r="L34" i="5"/>
  <c r="L39" i="5"/>
  <c r="L40" i="5"/>
  <c r="L41" i="5"/>
  <c r="L42" i="5"/>
  <c r="L43" i="5"/>
  <c r="L44" i="5"/>
  <c r="L45" i="5"/>
  <c r="L46" i="5"/>
  <c r="L47" i="5"/>
  <c r="L48" i="5"/>
  <c r="C5" i="7"/>
  <c r="H53" i="5" l="1"/>
  <c r="H11" i="5"/>
  <c r="J65" i="5" l="1"/>
  <c r="J66" i="5"/>
  <c r="J67" i="5"/>
  <c r="J68" i="5"/>
  <c r="J81" i="5"/>
  <c r="J82" i="5"/>
  <c r="J85" i="5"/>
  <c r="J86" i="5"/>
  <c r="J87" i="5"/>
  <c r="J61" i="5"/>
  <c r="J60" i="5"/>
  <c r="J62" i="5"/>
  <c r="J63" i="5"/>
  <c r="J43" i="5"/>
  <c r="J42" i="5"/>
  <c r="J39" i="5"/>
  <c r="J41" i="5"/>
  <c r="J90" i="5"/>
  <c r="J89" i="5"/>
  <c r="J88" i="5"/>
  <c r="J84" i="5"/>
  <c r="J83" i="5"/>
  <c r="J72" i="5"/>
  <c r="J71" i="5"/>
  <c r="J70" i="5"/>
  <c r="J69" i="5"/>
  <c r="J64" i="5"/>
  <c r="J59" i="5"/>
  <c r="J58" i="5"/>
  <c r="J57" i="5"/>
  <c r="J53" i="5"/>
  <c r="M11" i="5" s="1"/>
  <c r="J40" i="5"/>
  <c r="J44" i="5"/>
  <c r="J45" i="5"/>
  <c r="J46" i="5"/>
  <c r="J47" i="5"/>
  <c r="J48" i="5"/>
  <c r="E54" i="5"/>
  <c r="E55" i="5"/>
  <c r="E56" i="5"/>
  <c r="E53" i="5"/>
  <c r="G91" i="5"/>
  <c r="B54" i="5"/>
  <c r="A108" i="5"/>
  <c r="D117" i="5" s="1"/>
  <c r="F34" i="5"/>
  <c r="F27" i="5"/>
  <c r="F20" i="5"/>
  <c r="F13" i="5"/>
  <c r="E28" i="5"/>
  <c r="E29" i="5"/>
  <c r="E35" i="5"/>
  <c r="E36" i="5"/>
  <c r="E42" i="5"/>
  <c r="E43" i="5"/>
  <c r="E14" i="5"/>
  <c r="E15" i="5"/>
  <c r="E21" i="5"/>
  <c r="E22" i="5"/>
  <c r="B12" i="5"/>
  <c r="D10" i="6"/>
  <c r="E8" i="6"/>
  <c r="E7" i="6"/>
  <c r="E6" i="6"/>
  <c r="E5" i="6"/>
  <c r="E4" i="6"/>
  <c r="E3" i="6"/>
  <c r="E2" i="6"/>
  <c r="G49" i="5" l="1"/>
  <c r="B5" i="7" s="1"/>
  <c r="E19" i="5"/>
  <c r="B55" i="5"/>
  <c r="H54" i="5"/>
  <c r="B13" i="5"/>
  <c r="B14" i="5" s="1"/>
  <c r="H12" i="5"/>
  <c r="J11" i="5"/>
  <c r="N11" i="5" s="1"/>
  <c r="F91" i="5"/>
  <c r="C4" i="7" s="1"/>
  <c r="E32" i="5"/>
  <c r="E33" i="5"/>
  <c r="E25" i="5"/>
  <c r="E26" i="5"/>
  <c r="E18" i="5"/>
  <c r="E12" i="5"/>
  <c r="F49" i="5"/>
  <c r="B4" i="7" s="1"/>
  <c r="D116" i="5"/>
  <c r="D115" i="5"/>
  <c r="D118" i="5"/>
  <c r="E10" i="6"/>
  <c r="O11" i="5" l="1"/>
  <c r="J54" i="5"/>
  <c r="M12" i="5" s="1"/>
  <c r="B15" i="5"/>
  <c r="H14" i="5"/>
  <c r="J14" i="5" s="1"/>
  <c r="L14" i="5" s="1"/>
  <c r="B56" i="5"/>
  <c r="H55" i="5"/>
  <c r="J12" i="5"/>
  <c r="L12" i="5" s="1"/>
  <c r="N12" i="5" s="1"/>
  <c r="E30" i="5"/>
  <c r="E23" i="5"/>
  <c r="E37" i="5"/>
  <c r="E16" i="5"/>
  <c r="E31" i="5"/>
  <c r="E38" i="5"/>
  <c r="E24" i="5"/>
  <c r="E17" i="5"/>
  <c r="O12" i="5" l="1"/>
  <c r="J55" i="5"/>
  <c r="M13" i="5" s="1"/>
  <c r="N13" i="5" s="1"/>
  <c r="O13" i="5" s="1"/>
  <c r="B57" i="5"/>
  <c r="B58" i="5" s="1"/>
  <c r="B59" i="5" s="1"/>
  <c r="B60" i="5" s="1"/>
  <c r="B61" i="5" s="1"/>
  <c r="B62" i="5" s="1"/>
  <c r="B63" i="5" s="1"/>
  <c r="B64" i="5" s="1"/>
  <c r="B65" i="5" s="1"/>
  <c r="B66" i="5" s="1"/>
  <c r="B67" i="5" s="1"/>
  <c r="B68" i="5" s="1"/>
  <c r="B69" i="5" s="1"/>
  <c r="B70" i="5" s="1"/>
  <c r="B71" i="5" s="1"/>
  <c r="B72" i="5" s="1"/>
  <c r="B73" i="5" s="1"/>
  <c r="H56" i="5"/>
  <c r="B16" i="5"/>
  <c r="H15" i="5"/>
  <c r="E91" i="5"/>
  <c r="C3" i="7" s="1"/>
  <c r="E49" i="5"/>
  <c r="B3" i="7" s="1"/>
  <c r="J15" i="5" l="1"/>
  <c r="L15" i="5" s="1"/>
  <c r="N15" i="5" s="1"/>
  <c r="B74" i="5"/>
  <c r="I73" i="5"/>
  <c r="H73" i="5"/>
  <c r="J56" i="5"/>
  <c r="M14" i="5" s="1"/>
  <c r="N14" i="5" s="1"/>
  <c r="O14" i="5" s="1"/>
  <c r="B17" i="5"/>
  <c r="H16" i="5"/>
  <c r="J16" i="5" s="1"/>
  <c r="L16" i="5" s="1"/>
  <c r="N16" i="5" s="1"/>
  <c r="O16" i="5" s="1"/>
  <c r="O15" i="5" l="1"/>
  <c r="B18" i="5"/>
  <c r="H17" i="5"/>
  <c r="J17" i="5" s="1"/>
  <c r="L17" i="5" s="1"/>
  <c r="N17" i="5" s="1"/>
  <c r="J73" i="5"/>
  <c r="B75" i="5"/>
  <c r="H74" i="5"/>
  <c r="I74" i="5"/>
  <c r="O17" i="5" l="1"/>
  <c r="J74" i="5"/>
  <c r="B19" i="5"/>
  <c r="H18" i="5"/>
  <c r="B76" i="5"/>
  <c r="H75" i="5"/>
  <c r="I75" i="5"/>
  <c r="J75" i="5" l="1"/>
  <c r="J18" i="5"/>
  <c r="L18" i="5" s="1"/>
  <c r="N18" i="5" s="1"/>
  <c r="B77" i="5"/>
  <c r="H76" i="5"/>
  <c r="I76" i="5"/>
  <c r="B20" i="5"/>
  <c r="B21" i="5" s="1"/>
  <c r="H19" i="5"/>
  <c r="J19" i="5" s="1"/>
  <c r="L19" i="5" s="1"/>
  <c r="N19" i="5" s="1"/>
  <c r="O19" i="5" s="1"/>
  <c r="O18" i="5" l="1"/>
  <c r="J76" i="5"/>
  <c r="B22" i="5"/>
  <c r="H21" i="5"/>
  <c r="B78" i="5"/>
  <c r="H77" i="5"/>
  <c r="I77" i="5"/>
  <c r="J77" i="5" l="1"/>
  <c r="B79" i="5"/>
  <c r="I78" i="5"/>
  <c r="H78" i="5"/>
  <c r="J78" i="5" s="1"/>
  <c r="J21" i="5"/>
  <c r="L21" i="5" s="1"/>
  <c r="N21" i="5" s="1"/>
  <c r="B23" i="5"/>
  <c r="H22" i="5"/>
  <c r="O21" i="5" l="1"/>
  <c r="J22" i="5"/>
  <c r="L22" i="5" s="1"/>
  <c r="N22" i="5" s="1"/>
  <c r="B24" i="5"/>
  <c r="H23" i="5"/>
  <c r="B80" i="5"/>
  <c r="I79" i="5"/>
  <c r="H79" i="5"/>
  <c r="J79" i="5" s="1"/>
  <c r="O22" i="5" l="1"/>
  <c r="B81" i="5"/>
  <c r="B82" i="5" s="1"/>
  <c r="B83" i="5" s="1"/>
  <c r="B84" i="5" s="1"/>
  <c r="B85" i="5" s="1"/>
  <c r="B86" i="5" s="1"/>
  <c r="B87" i="5" s="1"/>
  <c r="B88" i="5" s="1"/>
  <c r="B89" i="5" s="1"/>
  <c r="B90" i="5" s="1"/>
  <c r="I80" i="5"/>
  <c r="I91" i="5" s="1"/>
  <c r="H80" i="5"/>
  <c r="J23" i="5"/>
  <c r="L23" i="5" s="1"/>
  <c r="N23" i="5" s="1"/>
  <c r="B25" i="5"/>
  <c r="H24" i="5"/>
  <c r="J24" i="5" s="1"/>
  <c r="L24" i="5" s="1"/>
  <c r="N24" i="5" s="1"/>
  <c r="O24" i="5" s="1"/>
  <c r="O23" i="5" l="1"/>
  <c r="B26" i="5"/>
  <c r="H25" i="5"/>
  <c r="J25" i="5" s="1"/>
  <c r="L25" i="5" s="1"/>
  <c r="N25" i="5" s="1"/>
  <c r="J80" i="5"/>
  <c r="J91" i="5" s="1"/>
  <c r="H91" i="5"/>
  <c r="M49" i="5" l="1"/>
  <c r="C6" i="7"/>
  <c r="C8" i="7" s="1"/>
  <c r="O25" i="5"/>
  <c r="B27" i="5"/>
  <c r="B28" i="5" s="1"/>
  <c r="H26" i="5"/>
  <c r="J26" i="5" l="1"/>
  <c r="L26" i="5" s="1"/>
  <c r="N26" i="5" s="1"/>
  <c r="B29" i="5"/>
  <c r="H28" i="5"/>
  <c r="J28" i="5" s="1"/>
  <c r="L28" i="5" s="1"/>
  <c r="N28" i="5" s="1"/>
  <c r="O28" i="5" s="1"/>
  <c r="O26" i="5" l="1"/>
  <c r="B30" i="5"/>
  <c r="H29" i="5"/>
  <c r="J29" i="5" l="1"/>
  <c r="L29" i="5" s="1"/>
  <c r="N29" i="5" s="1"/>
  <c r="B31" i="5"/>
  <c r="H30" i="5"/>
  <c r="O29" i="5" l="1"/>
  <c r="J30" i="5"/>
  <c r="L30" i="5" s="1"/>
  <c r="N30" i="5" s="1"/>
  <c r="B32" i="5"/>
  <c r="H31" i="5"/>
  <c r="O30" i="5" l="1"/>
  <c r="J31" i="5"/>
  <c r="L31" i="5" s="1"/>
  <c r="N31" i="5" s="1"/>
  <c r="B33" i="5"/>
  <c r="H32" i="5"/>
  <c r="J32" i="5" s="1"/>
  <c r="L32" i="5" s="1"/>
  <c r="N32" i="5" s="1"/>
  <c r="O32" i="5" s="1"/>
  <c r="O31" i="5" l="1"/>
  <c r="B34" i="5"/>
  <c r="B35" i="5" s="1"/>
  <c r="H33" i="5"/>
  <c r="J33" i="5" l="1"/>
  <c r="L33" i="5" s="1"/>
  <c r="N33" i="5" s="1"/>
  <c r="B36" i="5"/>
  <c r="H35" i="5"/>
  <c r="J35" i="5" s="1"/>
  <c r="L35" i="5" s="1"/>
  <c r="N35" i="5" s="1"/>
  <c r="O35" i="5" s="1"/>
  <c r="O33" i="5" l="1"/>
  <c r="B37" i="5"/>
  <c r="H36" i="5"/>
  <c r="J36" i="5" s="1"/>
  <c r="L36" i="5" s="1"/>
  <c r="N36" i="5" s="1"/>
  <c r="O36" i="5" l="1"/>
  <c r="B38" i="5"/>
  <c r="H37" i="5"/>
  <c r="J37" i="5" l="1"/>
  <c r="L37" i="5" s="1"/>
  <c r="N37" i="5" s="1"/>
  <c r="B39" i="5"/>
  <c r="B40" i="5" s="1"/>
  <c r="B41" i="5" s="1"/>
  <c r="B42" i="5" s="1"/>
  <c r="B43" i="5" s="1"/>
  <c r="B44" i="5" s="1"/>
  <c r="B45" i="5" s="1"/>
  <c r="B46" i="5" s="1"/>
  <c r="B47" i="5" s="1"/>
  <c r="B48" i="5" s="1"/>
  <c r="H38" i="5"/>
  <c r="I49" i="5"/>
  <c r="O37" i="5" l="1"/>
  <c r="J38" i="5"/>
  <c r="H49" i="5"/>
  <c r="J49" i="5" l="1"/>
  <c r="L38" i="5"/>
  <c r="N38" i="5" s="1"/>
  <c r="B6" i="7"/>
  <c r="B8" i="7" s="1"/>
  <c r="B9" i="7" s="1"/>
  <c r="O38" i="5" l="1"/>
  <c r="O49" i="5" s="1"/>
  <c r="B10" i="7" s="1"/>
  <c r="N49" i="5"/>
</calcChain>
</file>

<file path=xl/sharedStrings.xml><?xml version="1.0" encoding="utf-8"?>
<sst xmlns="http://schemas.openxmlformats.org/spreadsheetml/2006/main" count="1617" uniqueCount="534">
  <si>
    <t>State of Good Repair Calculation</t>
  </si>
  <si>
    <t>No Build</t>
  </si>
  <si>
    <t xml:space="preserve">Build </t>
  </si>
  <si>
    <t>On-going Maintenance Cost</t>
  </si>
  <si>
    <t>Rehab Cost</t>
  </si>
  <si>
    <t>Residual Life of Rehab</t>
  </si>
  <si>
    <t>Vehicle Wear and Tear</t>
  </si>
  <si>
    <t>Total in Real $</t>
  </si>
  <si>
    <t>Total Monetized Benefit Real $ (No Build - Build)</t>
  </si>
  <si>
    <t>Total Monetized Benefit Discounted @ 3.1% (No Build - Build)</t>
  </si>
  <si>
    <t>Inflation Rate</t>
  </si>
  <si>
    <t>Discount Year</t>
  </si>
  <si>
    <t>Planning Horizon Begin Year</t>
  </si>
  <si>
    <t>Planning Horizon End Year</t>
  </si>
  <si>
    <t>Project Open Year</t>
  </si>
  <si>
    <t>Year</t>
  </si>
  <si>
    <t>Average Daily Traffic</t>
  </si>
  <si>
    <t>Life Cycle Phase</t>
  </si>
  <si>
    <t>Rehab Type</t>
  </si>
  <si>
    <t>On-Going Maintenance Cost</t>
  </si>
  <si>
    <t>Car Wear and Tear Cost  Differential</t>
  </si>
  <si>
    <t>Truck Wear and Tear Cost  Differential</t>
  </si>
  <si>
    <t>Total Wear and Tear Cost</t>
  </si>
  <si>
    <t>Total No Build</t>
  </si>
  <si>
    <t>Total Build</t>
  </si>
  <si>
    <t>Delta - No Discount</t>
  </si>
  <si>
    <t>Delta Discoutned @ 3.1%</t>
  </si>
  <si>
    <t>Poor</t>
  </si>
  <si>
    <t>Routine Maintenance</t>
  </si>
  <si>
    <t>Light Rehabilitation</t>
  </si>
  <si>
    <t>Rehab</t>
  </si>
  <si>
    <t>Very Good</t>
  </si>
  <si>
    <t>Good</t>
  </si>
  <si>
    <t>Fair</t>
  </si>
  <si>
    <t>Total</t>
  </si>
  <si>
    <t>Build</t>
  </si>
  <si>
    <t>Construction</t>
  </si>
  <si>
    <t>New</t>
  </si>
  <si>
    <t>On-Going Maintenance Costs</t>
  </si>
  <si>
    <t>Lane Miles</t>
  </si>
  <si>
    <t>City(wide) of Houston</t>
  </si>
  <si>
    <t>Source: Houston Public Works https://www.houstonpublicworks.org/transportation-drainage</t>
  </si>
  <si>
    <t>Budget Expenditures</t>
  </si>
  <si>
    <t xml:space="preserve">Total </t>
  </si>
  <si>
    <t>Street &amp; Bridge</t>
  </si>
  <si>
    <t>in discount year</t>
  </si>
  <si>
    <t>Per Lane Mile</t>
  </si>
  <si>
    <t>Source: City of Houston, Adopted Operating Budget for the period July 1, 2022 to June 30, 2023, retrieved from https://www.houstontx.gov/budget/</t>
  </si>
  <si>
    <t xml:space="preserve">Lane Miles </t>
  </si>
  <si>
    <t xml:space="preserve">Cost of Annual Maintenance by Condition </t>
  </si>
  <si>
    <t>Phase</t>
  </si>
  <si>
    <t>Failure Rate Factor</t>
  </si>
  <si>
    <t>Percent of Life</t>
  </si>
  <si>
    <t xml:space="preserve">Waugh Drive </t>
  </si>
  <si>
    <t>Very Poor</t>
  </si>
  <si>
    <t>Source: FHWA, Reformulated Pavement Remaining Service Life Framework, retrieved June 2020 from https://www.fhwa.dot.gov/publications/research/infrastructure/pavements/13038/13038.pdf</t>
  </si>
  <si>
    <t>Vehicle Operating Costs</t>
  </si>
  <si>
    <t>Vehicle Class</t>
  </si>
  <si>
    <t>Road Class</t>
  </si>
  <si>
    <r>
      <t>Baseline Conditions (</t>
    </r>
    <r>
      <rPr>
        <sz val="11"/>
        <color theme="1"/>
        <rFont val="Calibri"/>
        <family val="2"/>
      </rPr>
      <t xml:space="preserve">¢/mi) </t>
    </r>
    <r>
      <rPr>
        <sz val="10"/>
        <rFont val="Arial"/>
        <family val="2"/>
      </rPr>
      <t>(IRI = 1) (2007)</t>
    </r>
  </si>
  <si>
    <t xml:space="preserve">Inflated Baseline (¢/mi) 
(IRI = 1) </t>
  </si>
  <si>
    <t>Adjustment Factors from Baseline Conditions
(Note:  Pavement Assessment Tool assumes IRI can be linked to condition assessment for approximate cost estimating purposes)</t>
  </si>
  <si>
    <t>Pavement Roughness (IRI = International Roughness Index)</t>
  </si>
  <si>
    <t>PMIS Overall Condition Assessment</t>
  </si>
  <si>
    <t>Car</t>
  </si>
  <si>
    <t>Collector</t>
  </si>
  <si>
    <t>Arterial</t>
  </si>
  <si>
    <t>Highway</t>
  </si>
  <si>
    <t>Truck</t>
  </si>
  <si>
    <t>Source: Nat'l Academy of Sciences, Engineering, and Medicine, 2012, Estimating Effects of Pavement Condition on Vehicle Operating Costs, retrieved June 2020 from https://doi.org/10.17226/22808</t>
  </si>
  <si>
    <t>Adapted from Table 7-5. Effect of roughness on vehicle operating costs.</t>
  </si>
  <si>
    <t>Assumes correlation between pavement roughness index (IRI) and TxDOT pavement management information system (PMIS) categories</t>
  </si>
  <si>
    <t xml:space="preserve">Rehab Costs </t>
  </si>
  <si>
    <t>Light Rehabilitation (ACP)</t>
  </si>
  <si>
    <t>Travel Time Cost for Rehab (No-build)</t>
  </si>
  <si>
    <t>Key Facility Characteristics</t>
  </si>
  <si>
    <t>Roadway</t>
  </si>
  <si>
    <t>Length (ft)</t>
  </si>
  <si>
    <t>AADT
Year</t>
  </si>
  <si>
    <t>AADT</t>
  </si>
  <si>
    <t>Miles</t>
  </si>
  <si>
    <t>MPH</t>
  </si>
  <si>
    <t xml:space="preserve">MPH During Construction </t>
  </si>
  <si>
    <t>Travel Time Increase Per Vehicle</t>
  </si>
  <si>
    <t>Travel Time Increase All Persons During Rehab Phase</t>
  </si>
  <si>
    <t xml:space="preserve">Monetized Value (benefit) </t>
  </si>
  <si>
    <t>Aldine Westfield Rd</t>
  </si>
  <si>
    <t>User Costs During Major Rehab Assumptions</t>
  </si>
  <si>
    <t>Current Speed Limit</t>
  </si>
  <si>
    <t>MPH on roadway</t>
  </si>
  <si>
    <t>Speed Limit During Rehab</t>
  </si>
  <si>
    <t>MPH on roadway - During Rehab</t>
  </si>
  <si>
    <t>Weighted vehicle occupancy</t>
  </si>
  <si>
    <t>USDOT Benefit-Cost Analysis Guidance for Discretionary Grant Programs</t>
  </si>
  <si>
    <t>Rehabilitation days per mile</t>
  </si>
  <si>
    <t xml:space="preserve">Assume 50% of 240 working days </t>
  </si>
  <si>
    <t>Weighted value of travel time (VoTT)</t>
  </si>
  <si>
    <t>Speed Reduction</t>
  </si>
  <si>
    <t>Standard</t>
  </si>
  <si>
    <t>Travel Time Cost for Construction of New Facility (Build)</t>
  </si>
  <si>
    <t>AADT Year</t>
  </si>
  <si>
    <t>User Costs (VOTT)</t>
  </si>
  <si>
    <t>2027-2030</t>
  </si>
  <si>
    <t>User Costs During Reconstruction Assumptions</t>
  </si>
  <si>
    <t>Reconstruction days</t>
  </si>
  <si>
    <t>Per Mile - City of Houston Averages</t>
  </si>
  <si>
    <t xml:space="preserve">Worksheet Title: </t>
  </si>
  <si>
    <t>Life Cycle of Rehabilitation Supporting Sheet</t>
  </si>
  <si>
    <t>Costs for Preventive Maintenance and Rehibilitation</t>
  </si>
  <si>
    <t>Life Cycle of Rehabilitation by Pavement Type (conservative planning estimates)</t>
  </si>
  <si>
    <t>Preventive Maintenance</t>
  </si>
  <si>
    <t>Cost</t>
  </si>
  <si>
    <t>Life Cycle of Asphalt Overlay and Concrete Pavement (Years):</t>
  </si>
  <si>
    <t>ACP</t>
  </si>
  <si>
    <t>Thin Overlay ≤ 2"</t>
  </si>
  <si>
    <t xml:space="preserve"> Asphalt</t>
  </si>
  <si>
    <t>Concrete</t>
  </si>
  <si>
    <t>CRCP</t>
  </si>
  <si>
    <t>Thin ACP Overlay ≤ 2"</t>
  </si>
  <si>
    <t>No build</t>
  </si>
  <si>
    <t>JCP</t>
  </si>
  <si>
    <t>Selective Slab Replacement</t>
  </si>
  <si>
    <t xml:space="preserve"> </t>
  </si>
  <si>
    <t>Overlay 2-4"</t>
  </si>
  <si>
    <t>ACP Overlay 2-4"</t>
  </si>
  <si>
    <t>Total Life</t>
  </si>
  <si>
    <t>Medium Rehabilitation</t>
  </si>
  <si>
    <t>Overlay 4-6"</t>
  </si>
  <si>
    <t>Reference Table for Life Cycle of Asphalt Overlay and Concrete Pavement (Pavement Condition)</t>
  </si>
  <si>
    <t>ACP Overlay 4-6"</t>
  </si>
  <si>
    <t>Concrete Pavement</t>
  </si>
  <si>
    <t>Build - Asphalt</t>
  </si>
  <si>
    <t>No Build - Asphalt</t>
  </si>
  <si>
    <t>Build - CP</t>
  </si>
  <si>
    <t>No Build - CP</t>
  </si>
  <si>
    <t>Heavy Rehabilitation</t>
  </si>
  <si>
    <t>Reconstruction</t>
  </si>
  <si>
    <t>Notes:</t>
  </si>
  <si>
    <t>Asphalt Concrete Pavement</t>
  </si>
  <si>
    <t>Continuously Reinforced Concrete Pavement</t>
  </si>
  <si>
    <t>Jointed Concrete Pavement</t>
  </si>
  <si>
    <t>Overlay</t>
  </si>
  <si>
    <t>Layer of ACP placed on top of existing pavement</t>
  </si>
  <si>
    <t>Full-depth replacement of deteriorated panels</t>
  </si>
  <si>
    <t>Complete removal and replacement of roadway including subgrade</t>
  </si>
  <si>
    <t>Total project development and construction costs per lane-mile</t>
  </si>
  <si>
    <t>Source</t>
  </si>
  <si>
    <t>TxDOT 2022 Transportation Asset Management Plan (June 2022)</t>
  </si>
  <si>
    <t>https://ftp.dot.state.tx.us/pub/txdot-info/brg/transportation-asset-management-plan-2022.pdf</t>
  </si>
  <si>
    <t>Validation</t>
  </si>
  <si>
    <t>ACP Overlay 2-4" &amp; ACP Reconstruction validated via separate quantities take-offs</t>
  </si>
  <si>
    <t>Calibration</t>
  </si>
  <si>
    <t>Engineering will update costs annually</t>
  </si>
  <si>
    <t>Sources:</t>
  </si>
  <si>
    <t>No-Build CP</t>
  </si>
  <si>
    <t>Email</t>
  </si>
  <si>
    <t>On July 22nd 2021, Robert, Reese, Monisha and Eagle agreed on: 1. existing condition-- we assume to start from the middle of that phase's life cycle 2. Texas Asset Manual Page 51 shows a concept of "Rehab Strategy" that starts at the beginning of the "Poor" Phase. However, Reese and ET thought it's too early to rehab (since it still would have 18 years of life left), ET and Reese decided to do the rehab at the first year of the "Very Poor" phase.</t>
  </si>
  <si>
    <t>BCA SOGR Amendment</t>
  </si>
  <si>
    <t>Pavement Condition</t>
  </si>
  <si>
    <t>Rating</t>
  </si>
  <si>
    <t>geometry</t>
  </si>
  <si>
    <t>OBJECTID</t>
  </si>
  <si>
    <t>Section_Ke</t>
  </si>
  <si>
    <t>Show</t>
  </si>
  <si>
    <t>Color</t>
  </si>
  <si>
    <t>StreetID</t>
  </si>
  <si>
    <t>SectionID</t>
  </si>
  <si>
    <t>STREETNAME</t>
  </si>
  <si>
    <t>ShapeKey</t>
  </si>
  <si>
    <t>RoadName</t>
  </si>
  <si>
    <t>RoadNumber</t>
  </si>
  <si>
    <t>BegLocatio</t>
  </si>
  <si>
    <t>EndLocatio</t>
  </si>
  <si>
    <t>CurrentPCI</t>
  </si>
  <si>
    <t>RemainingL</t>
  </si>
  <si>
    <t>Lanes</t>
  </si>
  <si>
    <t>NeedsUntre</t>
  </si>
  <si>
    <t>FCDetail</t>
  </si>
  <si>
    <t>SurfaceTyp</t>
  </si>
  <si>
    <t>SectionLen</t>
  </si>
  <si>
    <t>SectionWid</t>
  </si>
  <si>
    <t>SectionAre</t>
  </si>
  <si>
    <t>SlabLength</t>
  </si>
  <si>
    <t>SlabWidth</t>
  </si>
  <si>
    <t>NumSlabs</t>
  </si>
  <si>
    <t>CulDeSac</t>
  </si>
  <si>
    <t>DateOfOrig</t>
  </si>
  <si>
    <t>YearOfCons</t>
  </si>
  <si>
    <t>GenCode</t>
  </si>
  <si>
    <t>TrafficInd</t>
  </si>
  <si>
    <t>ADTQuantit</t>
  </si>
  <si>
    <t>ADTDate</t>
  </si>
  <si>
    <t>ShoulderWi</t>
  </si>
  <si>
    <t>AreaID</t>
  </si>
  <si>
    <t>FundSource</t>
  </si>
  <si>
    <t>Inspection</t>
  </si>
  <si>
    <t>BegPoint</t>
  </si>
  <si>
    <t>EndPoint</t>
  </si>
  <si>
    <t>PCIDate</t>
  </si>
  <si>
    <t>PCI</t>
  </si>
  <si>
    <t>PCIHI</t>
  </si>
  <si>
    <t>PCILow</t>
  </si>
  <si>
    <t>PCTLoad</t>
  </si>
  <si>
    <t>PCTEnviron</t>
  </si>
  <si>
    <t>PCTOther</t>
  </si>
  <si>
    <t>PCIFromVis</t>
  </si>
  <si>
    <t>PCIHasSpec</t>
  </si>
  <si>
    <t>KntInsp</t>
  </si>
  <si>
    <t>KntUnit</t>
  </si>
  <si>
    <t>NHS</t>
  </si>
  <si>
    <t>PCIExFlg</t>
  </si>
  <si>
    <t>Comments</t>
  </si>
  <si>
    <t>YearToInsp</t>
  </si>
  <si>
    <t>Shift</t>
  </si>
  <si>
    <t>Chi</t>
  </si>
  <si>
    <t>ExcludeCen</t>
  </si>
  <si>
    <t>IRI_Ave_IR</t>
  </si>
  <si>
    <t>IRI_Ave_I1</t>
  </si>
  <si>
    <t>PCR_2012_1</t>
  </si>
  <si>
    <t>PCR_2009_1</t>
  </si>
  <si>
    <t>Road_ID</t>
  </si>
  <si>
    <t>F2015Averag</t>
  </si>
  <si>
    <t>F2020IRI</t>
  </si>
  <si>
    <t>User8</t>
  </si>
  <si>
    <t>User9</t>
  </si>
  <si>
    <t>User10</t>
  </si>
  <si>
    <t>GISSection</t>
  </si>
  <si>
    <t>StartStree</t>
  </si>
  <si>
    <t>StartLengt</t>
  </si>
  <si>
    <t>StartY</t>
  </si>
  <si>
    <t>StartX</t>
  </si>
  <si>
    <t>EndStreetI</t>
  </si>
  <si>
    <t>EndLength</t>
  </si>
  <si>
    <t>EndY</t>
  </si>
  <si>
    <t>EndX</t>
  </si>
  <si>
    <t>Offset</t>
  </si>
  <si>
    <t>LinkRoad</t>
  </si>
  <si>
    <t>ProjSecPCI</t>
  </si>
  <si>
    <t>StIDSecID</t>
  </si>
  <si>
    <t>SurfaceTy1</t>
  </si>
  <si>
    <t>FCDetail_K</t>
  </si>
  <si>
    <t>ST_ID</t>
  </si>
  <si>
    <t>Shape</t>
  </si>
  <si>
    <t>Shape.STLength()</t>
  </si>
  <si>
    <t>Geocortex.Gis.Geometries.Polyline</t>
  </si>
  <si>
    <t>FF0005B84E</t>
  </si>
  <si>
    <t>SHEIGHTSBL</t>
  </si>
  <si>
    <t>10134920</t>
  </si>
  <si>
    <t>S HEIGHTS BLVD - 0308</t>
  </si>
  <si>
    <t>S HEIGHTS BLVD</t>
  </si>
  <si>
    <t>0308</t>
  </si>
  <si>
    <t>MaC - Major Collector (5)</t>
  </si>
  <si>
    <t>P - PCC</t>
  </si>
  <si>
    <t>0</t>
  </si>
  <si>
    <t/>
  </si>
  <si>
    <t>1</t>
  </si>
  <si>
    <t>441.185714000</t>
  </si>
  <si>
    <t>410.757143000</t>
  </si>
  <si>
    <t>74.8526490000</t>
  </si>
  <si>
    <t>75.8533630700</t>
  </si>
  <si>
    <t>10134920.0000</t>
  </si>
  <si>
    <t>458.162500000</t>
  </si>
  <si>
    <t>496</t>
  </si>
  <si>
    <t>FF0005B852</t>
  </si>
  <si>
    <t>SHEIGHTSBL - 10134920</t>
  </si>
  <si>
    <t>SYS0000004</t>
  </si>
  <si>
    <t>SYS0000022</t>
  </si>
  <si>
    <t>FF0005B853</t>
  </si>
  <si>
    <t>10134918</t>
  </si>
  <si>
    <t>342.000000000</t>
  </si>
  <si>
    <t>312.600000000</t>
  </si>
  <si>
    <t>80.4432220000</t>
  </si>
  <si>
    <t>81.8665045200</t>
  </si>
  <si>
    <t>10134918.0000</t>
  </si>
  <si>
    <t>375.931800000</t>
  </si>
  <si>
    <t>355</t>
  </si>
  <si>
    <t>FF0005B857</t>
  </si>
  <si>
    <t>SHEIGHTSBL - 10134918</t>
  </si>
  <si>
    <t>FF0005F497</t>
  </si>
  <si>
    <t>WAUGHDR</t>
  </si>
  <si>
    <t>10134909</t>
  </si>
  <si>
    <t>WAUGH DR - 0401</t>
  </si>
  <si>
    <t>WAUGH DR</t>
  </si>
  <si>
    <t>0401</t>
  </si>
  <si>
    <t>YALE ST</t>
  </si>
  <si>
    <t>523.950000000</t>
  </si>
  <si>
    <t>448.250000000</t>
  </si>
  <si>
    <t>69.3878740000</t>
  </si>
  <si>
    <t>76.7546524100</t>
  </si>
  <si>
    <t>10134909.0000</t>
  </si>
  <si>
    <t>355.050000000</t>
  </si>
  <si>
    <t>404</t>
  </si>
  <si>
    <t>FF0005F49B</t>
  </si>
  <si>
    <t>WAUGHDR - 10134909</t>
  </si>
  <si>
    <t>FF0005B83A</t>
  </si>
  <si>
    <t>10134927</t>
  </si>
  <si>
    <t>321.233333000</t>
  </si>
  <si>
    <t>347.433333000</t>
  </si>
  <si>
    <t>79.5512620000</t>
  </si>
  <si>
    <t>83.6105337800</t>
  </si>
  <si>
    <t>10134927.0000</t>
  </si>
  <si>
    <t>338.622200000</t>
  </si>
  <si>
    <t>364</t>
  </si>
  <si>
    <t>FF0005B83E</t>
  </si>
  <si>
    <t>SHEIGHTSBL - 10134927</t>
  </si>
  <si>
    <t>FF0005F483</t>
  </si>
  <si>
    <t>10134922</t>
  </si>
  <si>
    <t>381.725000000</t>
  </si>
  <si>
    <t>384.100000000</t>
  </si>
  <si>
    <t>73.6287920000</t>
  </si>
  <si>
    <t>72.4603851500</t>
  </si>
  <si>
    <t>10134922.0000</t>
  </si>
  <si>
    <t>439.881300000</t>
  </si>
  <si>
    <t>447</t>
  </si>
  <si>
    <t>FF0005F487</t>
  </si>
  <si>
    <t>WAUGHDR - 10134922</t>
  </si>
  <si>
    <t>FF0005F4A1</t>
  </si>
  <si>
    <t>10134843</t>
  </si>
  <si>
    <t>W DALLAS ST</t>
  </si>
  <si>
    <t>A - AC</t>
  </si>
  <si>
    <t>220.790909000</t>
  </si>
  <si>
    <t>162.536364000</t>
  </si>
  <si>
    <t>86.5147930000</t>
  </si>
  <si>
    <t>86.3683532900</t>
  </si>
  <si>
    <t>10134843.0000</t>
  </si>
  <si>
    <t>207.629300000</t>
  </si>
  <si>
    <t>228</t>
  </si>
  <si>
    <t>FF0005F4A5</t>
  </si>
  <si>
    <t>WAUGHDR - 10134843</t>
  </si>
  <si>
    <t>SYS0000001</t>
  </si>
  <si>
    <t>FF0005F4EC</t>
  </si>
  <si>
    <t>10134890</t>
  </si>
  <si>
    <t>419.866667000</t>
  </si>
  <si>
    <t>414.266667000</t>
  </si>
  <si>
    <t>74.2203480000</t>
  </si>
  <si>
    <t>73.6329019600</t>
  </si>
  <si>
    <t>10134890.0000</t>
  </si>
  <si>
    <t>262.557100000</t>
  </si>
  <si>
    <t>301</t>
  </si>
  <si>
    <t>FF0005F4F0</t>
  </si>
  <si>
    <t>WAUGHDR - 10134890</t>
  </si>
  <si>
    <t>FF0005F50F</t>
  </si>
  <si>
    <t>10134885</t>
  </si>
  <si>
    <t>456.800000000</t>
  </si>
  <si>
    <t>394.950000000</t>
  </si>
  <si>
    <t>74.8362280000</t>
  </si>
  <si>
    <t>74.0660588200</t>
  </si>
  <si>
    <t>10134885.0000</t>
  </si>
  <si>
    <t>464.658300000</t>
  </si>
  <si>
    <t>498</t>
  </si>
  <si>
    <t>FF0005F513</t>
  </si>
  <si>
    <t>WAUGHDR - 10134885</t>
  </si>
  <si>
    <t>FF0005B83F</t>
  </si>
  <si>
    <t>10134888</t>
  </si>
  <si>
    <t>327.016667000</t>
  </si>
  <si>
    <t>305.533333000</t>
  </si>
  <si>
    <t>81.0323880000</t>
  </si>
  <si>
    <t>80.1122362800</t>
  </si>
  <si>
    <t>10134888.0000</t>
  </si>
  <si>
    <t>291.044000000</t>
  </si>
  <si>
    <t>368</t>
  </si>
  <si>
    <t>FF0005B843</t>
  </si>
  <si>
    <t>SHEIGHTSBL - 10134888</t>
  </si>
  <si>
    <t>FF0005F47E</t>
  </si>
  <si>
    <t>10134919</t>
  </si>
  <si>
    <t>329.933333000</t>
  </si>
  <si>
    <t>299.433333000</t>
  </si>
  <si>
    <t>79.5093990000</t>
  </si>
  <si>
    <t>77.9066901900</t>
  </si>
  <si>
    <t>10134919.0000</t>
  </si>
  <si>
    <t>301.916700000</t>
  </si>
  <si>
    <t>291</t>
  </si>
  <si>
    <t>FF0005F482</t>
  </si>
  <si>
    <t>WAUGHDR - 10134919</t>
  </si>
  <si>
    <t>FF0005F4BA</t>
  </si>
  <si>
    <t>10134841</t>
  </si>
  <si>
    <t>315.966667000</t>
  </si>
  <si>
    <t>429.933333000</t>
  </si>
  <si>
    <t>77.7906620000</t>
  </si>
  <si>
    <t>74.6043837500</t>
  </si>
  <si>
    <t>10134841.0000</t>
  </si>
  <si>
    <t>368.481800000</t>
  </si>
  <si>
    <t>289</t>
  </si>
  <si>
    <t>FF0005F4BE</t>
  </si>
  <si>
    <t>WAUGHDR - 10134841</t>
  </si>
  <si>
    <t>FF0005F4CE</t>
  </si>
  <si>
    <t>10201221</t>
  </si>
  <si>
    <t>ALLEN PKWY</t>
  </si>
  <si>
    <t>511.127273000</t>
  </si>
  <si>
    <t>460.809091000</t>
  </si>
  <si>
    <t>72.6110480000</t>
  </si>
  <si>
    <t>77.6989393900</t>
  </si>
  <si>
    <t>10201221.0000</t>
  </si>
  <si>
    <t>330.466700000</t>
  </si>
  <si>
    <t>243</t>
  </si>
  <si>
    <t>FF0005F4D2</t>
  </si>
  <si>
    <t>WAUGHDR - 10201221</t>
  </si>
  <si>
    <t>FF0005B844</t>
  </si>
  <si>
    <t>10134881</t>
  </si>
  <si>
    <t>HEIGHTS BLVD</t>
  </si>
  <si>
    <t>397.950000000</t>
  </si>
  <si>
    <t>391.150000000</t>
  </si>
  <si>
    <t>75.8527250000</t>
  </si>
  <si>
    <t>79.6970357500</t>
  </si>
  <si>
    <t>10134881.0000</t>
  </si>
  <si>
    <t>238.941700000</t>
  </si>
  <si>
    <t>430</t>
  </si>
  <si>
    <t>FF0005B848</t>
  </si>
  <si>
    <t>SHEIGHTSBL - 10134881</t>
  </si>
  <si>
    <t>FF0005B849</t>
  </si>
  <si>
    <t>10134679</t>
  </si>
  <si>
    <t>290.400000000</t>
  </si>
  <si>
    <t>285.171429000</t>
  </si>
  <si>
    <t>81.6157430000</t>
  </si>
  <si>
    <t>86.3871559600</t>
  </si>
  <si>
    <t>10134679.0000</t>
  </si>
  <si>
    <t>318.525000000</t>
  </si>
  <si>
    <t>314</t>
  </si>
  <si>
    <t>FF0005B84D</t>
  </si>
  <si>
    <t>SHEIGHTSBL - 10134679</t>
  </si>
  <si>
    <t>FF0005F48D</t>
  </si>
  <si>
    <t>10201220</t>
  </si>
  <si>
    <t>230.681818000</t>
  </si>
  <si>
    <t>242.463636000</t>
  </si>
  <si>
    <t>83.5306430000</t>
  </si>
  <si>
    <t>86.1097567200</t>
  </si>
  <si>
    <t>10201220.0000</t>
  </si>
  <si>
    <t>249.447500000</t>
  </si>
  <si>
    <t>FF0005F491</t>
  </si>
  <si>
    <t>WAUGHDR - 10201220</t>
  </si>
  <si>
    <t>FF0005F4E7</t>
  </si>
  <si>
    <t>10134709</t>
  </si>
  <si>
    <t>281.309091000</t>
  </si>
  <si>
    <t>256.100000000</t>
  </si>
  <si>
    <t>83.4380720000</t>
  </si>
  <si>
    <t>85.5758652900</t>
  </si>
  <si>
    <t>10134709.0000</t>
  </si>
  <si>
    <t>282.380600000</t>
  </si>
  <si>
    <t>233</t>
  </si>
  <si>
    <t>FF0005F4EB</t>
  </si>
  <si>
    <t>WAUGHDR - 10134709</t>
  </si>
  <si>
    <t>FF0005F4C9</t>
  </si>
  <si>
    <t>10134782</t>
  </si>
  <si>
    <t>174.263636000</t>
  </si>
  <si>
    <t>145.900000000</t>
  </si>
  <si>
    <t>91.5725470000</t>
  </si>
  <si>
    <t>94.7470146500</t>
  </si>
  <si>
    <t>10134782.0000</t>
  </si>
  <si>
    <t>174.118200000</t>
  </si>
  <si>
    <t>171</t>
  </si>
  <si>
    <t>FF0005F4CD</t>
  </si>
  <si>
    <t>WAUGHDR - 10134782</t>
  </si>
  <si>
    <t>FF0005F4BF</t>
  </si>
  <si>
    <t>10134711</t>
  </si>
  <si>
    <t>214.081818000</t>
  </si>
  <si>
    <t>233.354545000</t>
  </si>
  <si>
    <t>87.3956990000</t>
  </si>
  <si>
    <t>90.4636401100</t>
  </si>
  <si>
    <t>10134711.0000</t>
  </si>
  <si>
    <t>258.184600000</t>
  </si>
  <si>
    <t>242</t>
  </si>
  <si>
    <t>FF0005F4C3</t>
  </si>
  <si>
    <t>WAUGHDR - 10134711</t>
  </si>
  <si>
    <t>FF0005F4F1</t>
  </si>
  <si>
    <t>10134708</t>
  </si>
  <si>
    <t>MEMORIAL DR</t>
  </si>
  <si>
    <t>321.583333000</t>
  </si>
  <si>
    <t>306.591667000</t>
  </si>
  <si>
    <t>82.4815230000</t>
  </si>
  <si>
    <t>87.9101455100</t>
  </si>
  <si>
    <t>10134708.0000</t>
  </si>
  <si>
    <t>345.760000000</t>
  </si>
  <si>
    <t>381</t>
  </si>
  <si>
    <t>FF0005F4F5</t>
  </si>
  <si>
    <t>WAUGHDR - 10134708</t>
  </si>
  <si>
    <t>FF0005F505</t>
  </si>
  <si>
    <t>10134710</t>
  </si>
  <si>
    <t>228.836364000</t>
  </si>
  <si>
    <t>237.054545000</t>
  </si>
  <si>
    <t>87.0037520000</t>
  </si>
  <si>
    <t>89.6662844000</t>
  </si>
  <si>
    <t>10134710.0000</t>
  </si>
  <si>
    <t>253.378600000</t>
  </si>
  <si>
    <t>237</t>
  </si>
  <si>
    <t>FF0005F509</t>
  </si>
  <si>
    <t>WAUGHDR - 10134710</t>
  </si>
  <si>
    <t>FF0005F4B5</t>
  </si>
  <si>
    <t>10134706</t>
  </si>
  <si>
    <t>303.027273000</t>
  </si>
  <si>
    <t>247.618182000</t>
  </si>
  <si>
    <t>83.4369650000</t>
  </si>
  <si>
    <t>87.0969003900</t>
  </si>
  <si>
    <t>10134706.0000</t>
  </si>
  <si>
    <t>315.692300000</t>
  </si>
  <si>
    <t>209</t>
  </si>
  <si>
    <t>FF0005F4B9</t>
  </si>
  <si>
    <t>WAUGHDR - 10134706</t>
  </si>
  <si>
    <t>FF0005F4D8</t>
  </si>
  <si>
    <t>10134707</t>
  </si>
  <si>
    <t>327.800000000</t>
  </si>
  <si>
    <t>321.900000000</t>
  </si>
  <si>
    <t>81.5877460000</t>
  </si>
  <si>
    <t>82.2764098300</t>
  </si>
  <si>
    <t>10134707.0000</t>
  </si>
  <si>
    <t>370.523100000</t>
  </si>
  <si>
    <t>375</t>
  </si>
  <si>
    <t>FF0005F4DC</t>
  </si>
  <si>
    <t>WAUGHDR - 10134707</t>
  </si>
  <si>
    <t>FF0005F488</t>
  </si>
  <si>
    <t>10134902</t>
  </si>
  <si>
    <t>WASHINGTON AVE</t>
  </si>
  <si>
    <t>343.200000000</t>
  </si>
  <si>
    <t>327.100000000</t>
  </si>
  <si>
    <t>77.4140660000</t>
  </si>
  <si>
    <t>77.4140662200</t>
  </si>
  <si>
    <t>10134902.0000</t>
  </si>
  <si>
    <t>366.076900000</t>
  </si>
  <si>
    <t>396</t>
  </si>
  <si>
    <t>FF0005F48C</t>
  </si>
  <si>
    <t>WAUGHFORD DR</t>
  </si>
  <si>
    <t>WAUGHDR - 10134902</t>
  </si>
  <si>
    <t>Street</t>
  </si>
  <si>
    <t>Segment</t>
  </si>
  <si>
    <t>Length</t>
  </si>
  <si>
    <t>Waughford</t>
  </si>
  <si>
    <t>Washington to Waugh</t>
  </si>
  <si>
    <t xml:space="preserve">Waugh </t>
  </si>
  <si>
    <t>Washington to Waughford</t>
  </si>
  <si>
    <t>Waughford to S Heights</t>
  </si>
  <si>
    <t>S Heights</t>
  </si>
  <si>
    <t>Waugh</t>
  </si>
  <si>
    <t>S Heights to Allen</t>
  </si>
  <si>
    <t>Allen to D'Amico</t>
  </si>
  <si>
    <t>D'Amico to Dallas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</si>
</sst>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0.0"/>
    <numFmt numFmtId="168" formatCode="0.00000%"/>
    <numFmt numFmtId="169" formatCode="&quot;$&quot;#,##0.000"/>
  </numFmts>
  <fonts count="30"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1"/>
      <name val="Calibri"/>
      <family val="2"/>
    </font>
    <font>
      <sz val="10"/>
      <name val="Arial"/>
      <family val="2"/>
    </font>
    <font>
      <sz val="10"/>
      <name val="Arial"/>
      <family val="2"/>
    </font>
    <font>
      <sz val="11"/>
      <color theme="1"/>
      <name val="Times New Roman"/>
      <family val="2"/>
    </font>
    <font>
      <sz val="12"/>
      <name val="Times New Roman"/>
      <family val="1"/>
    </font>
    <font>
      <sz val="10"/>
      <color indexed="8"/>
      <name val="Arial"/>
      <family val="2"/>
    </font>
    <font>
      <sz val="10"/>
      <color theme="1"/>
      <name val="Calibri"/>
      <family val="2"/>
      <scheme val="minor"/>
    </font>
    <font>
      <sz val="10"/>
      <name val="Microsoft Sans Serif"/>
      <family val="2"/>
    </font>
    <font>
      <b/>
      <sz val="18"/>
      <name val="Arial"/>
      <family val="2"/>
    </font>
    <font>
      <b/>
      <sz val="12"/>
      <name val="Arial"/>
      <family val="2"/>
    </font>
    <font>
      <sz val="10"/>
      <color theme="1"/>
      <name val="Arial"/>
      <family val="2"/>
    </font>
    <font>
      <sz val="12"/>
      <name val="Arial"/>
      <family val="2"/>
    </font>
    <font>
      <u/>
      <sz val="10"/>
      <color indexed="12"/>
      <name val="Courier"/>
      <family val="3"/>
    </font>
    <font>
      <sz val="10"/>
      <color rgb="FF9C0006"/>
      <name val="Calibri"/>
      <family val="2"/>
      <scheme val="minor"/>
    </font>
    <font>
      <sz val="10"/>
      <color rgb="FF3F3F76"/>
      <name val="Calibri"/>
      <family val="2"/>
      <scheme val="minor"/>
    </font>
    <font>
      <i/>
      <sz val="11"/>
      <color theme="1"/>
      <name val="Calibri"/>
      <family val="2"/>
      <scheme val="minor"/>
    </font>
    <font>
      <sz val="10"/>
      <color rgb="FF000000"/>
      <name val="Times New Roman"/>
      <family val="1"/>
    </font>
    <font>
      <sz val="14"/>
      <color theme="1"/>
      <name val="Calibri"/>
      <family val="2"/>
      <scheme val="minor"/>
    </font>
    <font>
      <u/>
      <sz val="11"/>
      <color theme="10"/>
      <name val="Calibri"/>
      <family val="2"/>
      <scheme val="minor"/>
    </font>
    <font>
      <u/>
      <sz val="11"/>
      <color theme="10"/>
      <name val="Calibri"/>
      <family val="2"/>
    </font>
    <font>
      <u/>
      <sz val="10"/>
      <color theme="10"/>
      <name val="Arial"/>
      <family val="2"/>
    </font>
    <font>
      <b/>
      <sz val="10"/>
      <name val="Arial"/>
      <family val="2"/>
    </font>
    <font>
      <b/>
      <sz val="12"/>
      <color theme="1"/>
      <name val="Calibri"/>
      <family val="2"/>
      <scheme val="minor"/>
    </font>
    <font>
      <b/>
      <sz val="11"/>
      <color rgb="FFFF0000"/>
      <name val="Calibri"/>
      <family val="2"/>
    </font>
    <font>
      <sz val="11"/>
      <color rgb="FFFF0000"/>
      <name val="Calibri"/>
      <family val="2"/>
    </font>
  </fonts>
  <fills count="11">
    <fill>
      <patternFill patternType="none"/>
    </fill>
    <fill>
      <patternFill patternType="gray125"/>
    </fill>
    <fill>
      <patternFill patternType="solid">
        <fgColor rgb="FFFFC7CE"/>
      </patternFill>
    </fill>
    <fill>
      <patternFill patternType="solid">
        <fgColor rgb="FFFFCC99"/>
      </patternFill>
    </fill>
    <fill>
      <patternFill patternType="solid">
        <fgColor rgb="FFFFFF00"/>
        <bgColor indexed="64"/>
      </patternFill>
    </fill>
    <fill>
      <patternFill patternType="solid">
        <fgColor theme="5"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39997558519241921"/>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0"/>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13">
    <xf numFmtId="0" fontId="0" fillId="0" borderId="0"/>
    <xf numFmtId="0" fontId="6"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xf numFmtId="44" fontId="7"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9"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4"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2" fillId="0" borderId="0"/>
    <xf numFmtId="9" fontId="8" fillId="0" borderId="0" applyFont="0" applyFill="0" applyBorder="0" applyAlignment="0" applyProtection="0"/>
    <xf numFmtId="0" fontId="7" fillId="0" borderId="0"/>
    <xf numFmtId="0" fontId="10" fillId="0" borderId="0"/>
    <xf numFmtId="0" fontId="1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xf numFmtId="43" fontId="12" fillId="0" borderId="0" applyFont="0" applyFill="0" applyBorder="0" applyAlignment="0" applyProtection="0"/>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13" fillId="0" borderId="0" applyNumberFormat="0" applyFont="0" applyFill="0" applyAlignment="0" applyProtection="0"/>
    <xf numFmtId="0" fontId="14" fillId="0" borderId="0" applyNumberFormat="0" applyFont="0" applyFill="0" applyAlignment="0" applyProtection="0"/>
    <xf numFmtId="0" fontId="7" fillId="0" borderId="15" applyNumberFormat="0" applyFont="0" applyBorder="0" applyAlignment="0" applyProtection="0"/>
    <xf numFmtId="0" fontId="11" fillId="0" borderId="0"/>
    <xf numFmtId="0" fontId="16" fillId="0" borderId="0"/>
    <xf numFmtId="0" fontId="7" fillId="0" borderId="0"/>
    <xf numFmtId="44"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15" fillId="0" borderId="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2" fillId="0" borderId="0"/>
    <xf numFmtId="44" fontId="2" fillId="0" borderId="0" applyFont="0" applyFill="0" applyBorder="0" applyAlignment="0" applyProtection="0"/>
    <xf numFmtId="43" fontId="7"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8" fillId="2" borderId="0" applyNumberFormat="0" applyBorder="0" applyAlignment="0" applyProtection="0"/>
    <xf numFmtId="0" fontId="19" fillId="3" borderId="1" applyNumberForma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1" fillId="0" borderId="0"/>
    <xf numFmtId="0" fontId="22" fillId="0" borderId="0"/>
    <xf numFmtId="9" fontId="2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1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1" fillId="0" borderId="0"/>
    <xf numFmtId="0" fontId="2" fillId="0" borderId="0"/>
    <xf numFmtId="0" fontId="2" fillId="0" borderId="0"/>
  </cellStyleXfs>
  <cellXfs count="146">
    <xf numFmtId="0" fontId="0" fillId="0" borderId="0" xfId="0"/>
    <xf numFmtId="0" fontId="1" fillId="0" borderId="0" xfId="0" applyFont="1"/>
    <xf numFmtId="0" fontId="6" fillId="0" borderId="0" xfId="1"/>
    <xf numFmtId="0" fontId="6" fillId="0" borderId="0" xfId="1" applyProtection="1">
      <protection hidden="1"/>
    </xf>
    <xf numFmtId="0" fontId="7" fillId="0" borderId="0" xfId="1" applyFont="1" applyProtection="1">
      <protection hidden="1"/>
    </xf>
    <xf numFmtId="0" fontId="3" fillId="6" borderId="0" xfId="1" applyFont="1" applyFill="1" applyAlignment="1" applyProtection="1">
      <alignment horizontal="left" vertical="center"/>
      <protection hidden="1"/>
    </xf>
    <xf numFmtId="0" fontId="25" fillId="0" borderId="0" xfId="126" applyAlignment="1" applyProtection="1">
      <alignment horizontal="center" vertical="center"/>
      <protection hidden="1"/>
    </xf>
    <xf numFmtId="0" fontId="26" fillId="0" borderId="0" xfId="1" applyFont="1" applyAlignment="1" applyProtection="1">
      <alignment horizontal="center"/>
      <protection hidden="1"/>
    </xf>
    <xf numFmtId="165" fontId="3" fillId="6" borderId="0" xfId="1" applyNumberFormat="1" applyFont="1" applyFill="1" applyAlignment="1" applyProtection="1">
      <alignment vertical="center"/>
      <protection hidden="1"/>
    </xf>
    <xf numFmtId="0" fontId="6" fillId="6" borderId="0" xfId="1" applyFill="1" applyProtection="1">
      <protection hidden="1"/>
    </xf>
    <xf numFmtId="0" fontId="26" fillId="0" borderId="0" xfId="1" applyFont="1" applyProtection="1">
      <protection hidden="1"/>
    </xf>
    <xf numFmtId="0" fontId="6" fillId="0" borderId="10" xfId="1" applyBorder="1" applyProtection="1">
      <protection hidden="1"/>
    </xf>
    <xf numFmtId="0" fontId="6" fillId="0" borderId="12" xfId="1" applyBorder="1" applyProtection="1">
      <protection hidden="1"/>
    </xf>
    <xf numFmtId="0" fontId="6" fillId="0" borderId="0" xfId="1" applyAlignment="1" applyProtection="1">
      <alignment horizontal="center" vertical="center"/>
      <protection hidden="1"/>
    </xf>
    <xf numFmtId="0" fontId="2" fillId="0" borderId="0" xfId="130" applyAlignment="1" applyProtection="1">
      <alignment vertical="center" wrapText="1"/>
      <protection hidden="1"/>
    </xf>
    <xf numFmtId="0" fontId="6" fillId="0" borderId="13" xfId="1" applyBorder="1" applyProtection="1">
      <protection hidden="1"/>
    </xf>
    <xf numFmtId="0" fontId="26" fillId="0" borderId="20" xfId="1" applyFont="1" applyBorder="1" applyProtection="1">
      <protection hidden="1"/>
    </xf>
    <xf numFmtId="0" fontId="26" fillId="0" borderId="17" xfId="1" applyFont="1" applyBorder="1" applyAlignment="1" applyProtection="1">
      <alignment horizontal="center" vertical="center"/>
      <protection hidden="1"/>
    </xf>
    <xf numFmtId="0" fontId="26" fillId="0" borderId="14" xfId="1" applyFont="1" applyBorder="1" applyAlignment="1" applyProtection="1">
      <alignment horizontal="center" vertical="center"/>
      <protection hidden="1"/>
    </xf>
    <xf numFmtId="0" fontId="26" fillId="0" borderId="6" xfId="1" applyFont="1" applyBorder="1" applyAlignment="1" applyProtection="1">
      <alignment horizontal="center" vertical="center"/>
      <protection hidden="1"/>
    </xf>
    <xf numFmtId="0" fontId="6" fillId="0" borderId="17" xfId="1" applyBorder="1" applyAlignment="1" applyProtection="1">
      <alignment horizontal="center" vertical="center"/>
      <protection hidden="1"/>
    </xf>
    <xf numFmtId="0" fontId="6" fillId="0" borderId="14" xfId="1" applyBorder="1" applyAlignment="1" applyProtection="1">
      <alignment horizontal="center" vertical="center"/>
      <protection hidden="1"/>
    </xf>
    <xf numFmtId="0" fontId="6" fillId="0" borderId="6" xfId="1" applyBorder="1" applyAlignment="1" applyProtection="1">
      <alignment horizontal="center" vertical="center"/>
      <protection hidden="1"/>
    </xf>
    <xf numFmtId="0" fontId="2" fillId="0" borderId="0" xfId="130" applyAlignment="1" applyProtection="1">
      <alignment horizontal="center" vertical="center"/>
      <protection hidden="1"/>
    </xf>
    <xf numFmtId="0" fontId="26" fillId="0" borderId="21" xfId="1" applyFont="1" applyBorder="1" applyProtection="1">
      <protection hidden="1"/>
    </xf>
    <xf numFmtId="0" fontId="6" fillId="0" borderId="22" xfId="1" applyBorder="1" applyAlignment="1" applyProtection="1">
      <alignment horizontal="center" vertical="center"/>
      <protection hidden="1"/>
    </xf>
    <xf numFmtId="0" fontId="6" fillId="0" borderId="25" xfId="1" applyBorder="1" applyAlignment="1" applyProtection="1">
      <alignment horizontal="center" vertical="center"/>
      <protection hidden="1"/>
    </xf>
    <xf numFmtId="0" fontId="6" fillId="0" borderId="29" xfId="1" applyBorder="1" applyAlignment="1" applyProtection="1">
      <alignment horizontal="center" vertical="center"/>
      <protection hidden="1"/>
    </xf>
    <xf numFmtId="0" fontId="26" fillId="0" borderId="10" xfId="1" applyFont="1" applyBorder="1" applyProtection="1">
      <protection hidden="1"/>
    </xf>
    <xf numFmtId="0" fontId="26" fillId="0" borderId="11" xfId="1" applyFont="1" applyBorder="1" applyProtection="1">
      <protection hidden="1"/>
    </xf>
    <xf numFmtId="0" fontId="6" fillId="0" borderId="11" xfId="1" applyBorder="1" applyProtection="1">
      <protection hidden="1"/>
    </xf>
    <xf numFmtId="0" fontId="7" fillId="0" borderId="10" xfId="1" applyFont="1" applyBorder="1" applyProtection="1">
      <protection hidden="1"/>
    </xf>
    <xf numFmtId="0" fontId="7" fillId="0" borderId="11" xfId="1" applyFont="1" applyBorder="1" applyProtection="1">
      <protection hidden="1"/>
    </xf>
    <xf numFmtId="0" fontId="6" fillId="0" borderId="18" xfId="1" applyBorder="1" applyProtection="1">
      <protection hidden="1"/>
    </xf>
    <xf numFmtId="0" fontId="6" fillId="0" borderId="9" xfId="1" applyBorder="1" applyProtection="1">
      <protection hidden="1"/>
    </xf>
    <xf numFmtId="0" fontId="2" fillId="0" borderId="0" xfId="130" applyAlignment="1" applyProtection="1">
      <alignment vertical="center"/>
      <protection hidden="1"/>
    </xf>
    <xf numFmtId="0" fontId="2" fillId="0" borderId="0" xfId="130" applyAlignment="1" applyProtection="1">
      <alignment horizontal="center"/>
      <protection hidden="1"/>
    </xf>
    <xf numFmtId="165" fontId="1" fillId="0" borderId="0" xfId="0" applyNumberFormat="1" applyFont="1"/>
    <xf numFmtId="165" fontId="0" fillId="0" borderId="0" xfId="0" applyNumberFormat="1" applyAlignment="1">
      <alignment horizontal="center"/>
    </xf>
    <xf numFmtId="165" fontId="0" fillId="0" borderId="0" xfId="0" applyNumberFormat="1"/>
    <xf numFmtId="0" fontId="26" fillId="0" borderId="0" xfId="64" applyFont="1" applyProtection="1">
      <protection hidden="1"/>
    </xf>
    <xf numFmtId="165" fontId="2" fillId="0" borderId="7" xfId="136" applyNumberFormat="1" applyBorder="1" applyAlignment="1" applyProtection="1">
      <alignment horizontal="center" vertical="center" wrapText="1"/>
      <protection hidden="1"/>
    </xf>
    <xf numFmtId="10" fontId="0" fillId="0" borderId="0" xfId="0" applyNumberFormat="1"/>
    <xf numFmtId="1" fontId="6" fillId="0" borderId="3" xfId="1" applyNumberFormat="1" applyBorder="1" applyAlignment="1" applyProtection="1">
      <alignment horizontal="center" wrapText="1"/>
      <protection hidden="1"/>
    </xf>
    <xf numFmtId="167" fontId="6" fillId="9" borderId="3" xfId="1" applyNumberFormat="1" applyFill="1" applyBorder="1" applyAlignment="1" applyProtection="1">
      <alignment horizontal="center"/>
      <protection hidden="1"/>
    </xf>
    <xf numFmtId="0" fontId="27" fillId="0" borderId="0" xfId="0" applyFont="1"/>
    <xf numFmtId="0" fontId="28" fillId="5" borderId="0" xfId="0" applyFont="1" applyFill="1"/>
    <xf numFmtId="164" fontId="6" fillId="9" borderId="3" xfId="1" applyNumberFormat="1" applyFill="1" applyBorder="1" applyAlignment="1" applyProtection="1">
      <alignment horizontal="center"/>
      <protection hidden="1"/>
    </xf>
    <xf numFmtId="0" fontId="29" fillId="5" borderId="0" xfId="0" applyFont="1" applyFill="1"/>
    <xf numFmtId="2" fontId="6" fillId="9" borderId="3" xfId="1" applyNumberFormat="1" applyFill="1" applyBorder="1" applyAlignment="1" applyProtection="1">
      <alignment horizontal="center"/>
      <protection hidden="1"/>
    </xf>
    <xf numFmtId="165" fontId="7" fillId="0" borderId="0" xfId="64" applyNumberFormat="1" applyAlignment="1">
      <alignment horizontal="center"/>
    </xf>
    <xf numFmtId="0" fontId="6" fillId="9" borderId="3" xfId="1" applyFill="1" applyBorder="1" applyAlignment="1" applyProtection="1">
      <alignment horizontal="center"/>
      <protection hidden="1"/>
    </xf>
    <xf numFmtId="164" fontId="6" fillId="0" borderId="3" xfId="1" applyNumberFormat="1" applyBorder="1" applyAlignment="1" applyProtection="1">
      <alignment horizontal="center"/>
      <protection hidden="1"/>
    </xf>
    <xf numFmtId="0" fontId="6" fillId="0" borderId="3" xfId="1" applyBorder="1" applyProtection="1">
      <protection hidden="1"/>
    </xf>
    <xf numFmtId="0" fontId="26" fillId="0" borderId="3" xfId="1" applyFont="1" applyBorder="1" applyProtection="1">
      <protection hidden="1"/>
    </xf>
    <xf numFmtId="6" fontId="6" fillId="0" borderId="3" xfId="1" applyNumberFormat="1" applyBorder="1" applyProtection="1">
      <protection hidden="1"/>
    </xf>
    <xf numFmtId="0" fontId="23" fillId="0" borderId="0" xfId="124" applyProtection="1">
      <protection hidden="1"/>
    </xf>
    <xf numFmtId="0" fontId="7" fillId="0" borderId="0" xfId="64"/>
    <xf numFmtId="0" fontId="2" fillId="0" borderId="0" xfId="130" applyProtection="1">
      <protection hidden="1"/>
    </xf>
    <xf numFmtId="0" fontId="2" fillId="0" borderId="0" xfId="130" applyAlignment="1" applyProtection="1">
      <alignment horizontal="left" vertical="center"/>
      <protection hidden="1"/>
    </xf>
    <xf numFmtId="165" fontId="2" fillId="0" borderId="0" xfId="130" applyNumberFormat="1" applyAlignment="1" applyProtection="1">
      <alignment horizontal="center" vertical="center"/>
      <protection hidden="1"/>
    </xf>
    <xf numFmtId="0" fontId="1" fillId="8" borderId="0" xfId="136" applyFont="1" applyFill="1" applyAlignment="1" applyProtection="1">
      <alignment vertical="top"/>
      <protection hidden="1"/>
    </xf>
    <xf numFmtId="0" fontId="1" fillId="8" borderId="0" xfId="136" applyFont="1" applyFill="1" applyAlignment="1" applyProtection="1">
      <alignment horizontal="center" vertical="center"/>
      <protection hidden="1"/>
    </xf>
    <xf numFmtId="0" fontId="2" fillId="8" borderId="0" xfId="136" applyFill="1" applyAlignment="1" applyProtection="1">
      <alignment horizontal="center" vertical="center"/>
      <protection hidden="1"/>
    </xf>
    <xf numFmtId="0" fontId="20" fillId="0" borderId="0" xfId="130" applyFont="1" applyProtection="1">
      <protection hidden="1"/>
    </xf>
    <xf numFmtId="0" fontId="2" fillId="4" borderId="0" xfId="130" applyFill="1" applyProtection="1">
      <protection hidden="1"/>
    </xf>
    <xf numFmtId="3" fontId="2" fillId="4" borderId="0" xfId="130" applyNumberFormat="1" applyFill="1" applyAlignment="1" applyProtection="1">
      <alignment horizontal="center" vertical="center"/>
      <protection hidden="1"/>
    </xf>
    <xf numFmtId="3" fontId="2" fillId="0" borderId="0" xfId="130" applyNumberFormat="1" applyAlignment="1" applyProtection="1">
      <alignment horizontal="center" vertical="center"/>
      <protection hidden="1"/>
    </xf>
    <xf numFmtId="165" fontId="2" fillId="4" borderId="0" xfId="130" applyNumberFormat="1" applyFill="1" applyAlignment="1" applyProtection="1">
      <alignment horizontal="center" vertical="center"/>
      <protection hidden="1"/>
    </xf>
    <xf numFmtId="165" fontId="2" fillId="0" borderId="0" xfId="3" applyNumberFormat="1" applyFont="1" applyAlignment="1" applyProtection="1">
      <alignment horizontal="center" vertical="center"/>
      <protection hidden="1"/>
    </xf>
    <xf numFmtId="39" fontId="2" fillId="0" borderId="0" xfId="2" applyNumberFormat="1" applyFont="1" applyAlignment="1" applyProtection="1">
      <alignment horizontal="center" vertical="center"/>
      <protection hidden="1"/>
    </xf>
    <xf numFmtId="166" fontId="2" fillId="0" borderId="0" xfId="4" applyNumberFormat="1" applyFont="1" applyAlignment="1" applyProtection="1">
      <alignment horizontal="center" vertical="center"/>
      <protection hidden="1"/>
    </xf>
    <xf numFmtId="168" fontId="2" fillId="0" borderId="0" xfId="4" applyNumberFormat="1" applyFont="1" applyAlignment="1" applyProtection="1">
      <alignment horizontal="center" vertical="center"/>
      <protection hidden="1"/>
    </xf>
    <xf numFmtId="2" fontId="2" fillId="0" borderId="0" xfId="4" applyNumberFormat="1" applyFont="1" applyAlignment="1" applyProtection="1">
      <alignment horizontal="center" vertical="center"/>
      <protection hidden="1"/>
    </xf>
    <xf numFmtId="9" fontId="2" fillId="0" borderId="0" xfId="130" applyNumberFormat="1" applyAlignment="1" applyProtection="1">
      <alignment horizontal="center"/>
      <protection hidden="1"/>
    </xf>
    <xf numFmtId="167" fontId="2" fillId="0" borderId="0" xfId="4" applyNumberFormat="1" applyFont="1" applyAlignment="1" applyProtection="1">
      <alignment horizontal="center" vertical="center"/>
      <protection hidden="1"/>
    </xf>
    <xf numFmtId="1" fontId="2" fillId="0" borderId="0" xfId="4" applyNumberFormat="1" applyFont="1" applyAlignment="1" applyProtection="1">
      <alignment horizontal="center" vertical="center"/>
      <protection hidden="1"/>
    </xf>
    <xf numFmtId="165" fontId="6" fillId="0" borderId="0" xfId="1" applyNumberFormat="1"/>
    <xf numFmtId="165" fontId="2" fillId="0" borderId="0" xfId="130" applyNumberFormat="1" applyProtection="1">
      <protection hidden="1"/>
    </xf>
    <xf numFmtId="165" fontId="2" fillId="0" borderId="0" xfId="136" applyNumberFormat="1" applyAlignment="1" applyProtection="1">
      <alignment horizontal="center" vertical="center"/>
      <protection hidden="1"/>
    </xf>
    <xf numFmtId="165" fontId="6" fillId="0" borderId="3" xfId="1" applyNumberFormat="1" applyBorder="1" applyAlignment="1" applyProtection="1">
      <alignment horizontal="center" wrapText="1"/>
      <protection hidden="1"/>
    </xf>
    <xf numFmtId="0" fontId="6" fillId="0" borderId="3" xfId="1" applyBorder="1" applyAlignment="1" applyProtection="1">
      <alignment horizontal="center"/>
      <protection hidden="1"/>
    </xf>
    <xf numFmtId="0" fontId="6" fillId="0" borderId="3" xfId="1" applyBorder="1" applyAlignment="1" applyProtection="1">
      <alignment vertical="center" wrapText="1"/>
      <protection hidden="1"/>
    </xf>
    <xf numFmtId="0" fontId="6" fillId="0" borderId="3" xfId="1" applyBorder="1" applyAlignment="1" applyProtection="1">
      <alignment horizontal="center" vertical="center" wrapText="1"/>
      <protection hidden="1"/>
    </xf>
    <xf numFmtId="0" fontId="6" fillId="0" borderId="3" xfId="1" applyBorder="1" applyAlignment="1" applyProtection="1">
      <alignment horizontal="center" wrapText="1"/>
      <protection hidden="1"/>
    </xf>
    <xf numFmtId="0" fontId="7" fillId="0" borderId="3" xfId="1" applyFont="1" applyBorder="1" applyAlignment="1" applyProtection="1">
      <alignment horizontal="center" wrapText="1"/>
      <protection hidden="1"/>
    </xf>
    <xf numFmtId="0" fontId="7" fillId="0" borderId="3" xfId="1" applyFont="1" applyBorder="1" applyAlignment="1" applyProtection="1">
      <alignment horizontal="center"/>
      <protection hidden="1"/>
    </xf>
    <xf numFmtId="167" fontId="6" fillId="0" borderId="3" xfId="1" applyNumberFormat="1" applyBorder="1" applyAlignment="1" applyProtection="1">
      <alignment horizontal="center"/>
      <protection hidden="1"/>
    </xf>
    <xf numFmtId="2" fontId="6" fillId="0" borderId="3" xfId="1" applyNumberFormat="1" applyBorder="1" applyAlignment="1" applyProtection="1">
      <alignment horizontal="center"/>
      <protection hidden="1"/>
    </xf>
    <xf numFmtId="10" fontId="2" fillId="0" borderId="0" xfId="4" applyNumberFormat="1" applyFont="1" applyAlignment="1" applyProtection="1">
      <alignment horizontal="center" vertical="center"/>
      <protection hidden="1"/>
    </xf>
    <xf numFmtId="0" fontId="20" fillId="0" borderId="0" xfId="130" quotePrefix="1" applyFont="1" applyProtection="1">
      <protection hidden="1"/>
    </xf>
    <xf numFmtId="0" fontId="2" fillId="0" borderId="0" xfId="136" applyAlignment="1" applyProtection="1">
      <alignment horizontal="center" vertical="center"/>
      <protection hidden="1"/>
    </xf>
    <xf numFmtId="0" fontId="2" fillId="0" borderId="7" xfId="130" applyBorder="1" applyAlignment="1" applyProtection="1">
      <alignment horizontal="center" vertical="center"/>
      <protection hidden="1"/>
    </xf>
    <xf numFmtId="0" fontId="2" fillId="0" borderId="7" xfId="130" applyBorder="1" applyAlignment="1" applyProtection="1">
      <alignment horizontal="center" vertical="center" wrapText="1"/>
      <protection hidden="1"/>
    </xf>
    <xf numFmtId="0" fontId="2" fillId="0" borderId="7" xfId="136" applyBorder="1" applyAlignment="1" applyProtection="1">
      <alignment horizontal="center" vertical="center"/>
      <protection hidden="1"/>
    </xf>
    <xf numFmtId="0" fontId="2" fillId="0" borderId="7" xfId="136" applyBorder="1" applyAlignment="1" applyProtection="1">
      <alignment horizontal="center" vertical="center" wrapText="1"/>
      <protection hidden="1"/>
    </xf>
    <xf numFmtId="3" fontId="2" fillId="0" borderId="0" xfId="130" applyNumberFormat="1" applyAlignment="1" applyProtection="1">
      <alignment horizontal="center"/>
      <protection hidden="1"/>
    </xf>
    <xf numFmtId="2" fontId="2" fillId="0" borderId="0" xfId="136" applyNumberFormat="1" applyAlignment="1" applyProtection="1">
      <alignment horizontal="center" vertical="center"/>
      <protection hidden="1"/>
    </xf>
    <xf numFmtId="6" fontId="2" fillId="0" borderId="0" xfId="136" applyNumberFormat="1" applyAlignment="1" applyProtection="1">
      <alignment horizontal="center" vertical="center"/>
      <protection hidden="1"/>
    </xf>
    <xf numFmtId="0" fontId="1" fillId="0" borderId="0" xfId="136" applyFont="1" applyAlignment="1" applyProtection="1">
      <alignment vertical="top"/>
      <protection hidden="1"/>
    </xf>
    <xf numFmtId="0" fontId="1" fillId="0" borderId="0" xfId="136" applyFont="1" applyAlignment="1" applyProtection="1">
      <alignment horizontal="center" vertical="center"/>
      <protection hidden="1"/>
    </xf>
    <xf numFmtId="1" fontId="6" fillId="0" borderId="0" xfId="1" applyNumberFormat="1" applyProtection="1">
      <protection hidden="1"/>
    </xf>
    <xf numFmtId="2" fontId="6" fillId="0" borderId="0" xfId="1" applyNumberFormat="1" applyProtection="1">
      <protection hidden="1"/>
    </xf>
    <xf numFmtId="0" fontId="4" fillId="0" borderId="0" xfId="1" applyFont="1" applyProtection="1">
      <protection hidden="1"/>
    </xf>
    <xf numFmtId="8" fontId="6" fillId="0" borderId="0" xfId="1" applyNumberFormat="1" applyProtection="1">
      <protection hidden="1"/>
    </xf>
    <xf numFmtId="9" fontId="6" fillId="0" borderId="0" xfId="4" applyFont="1" applyProtection="1">
      <protection hidden="1"/>
    </xf>
    <xf numFmtId="1" fontId="2" fillId="0" borderId="0" xfId="136" applyNumberFormat="1" applyAlignment="1" applyProtection="1">
      <alignment horizontal="center" vertical="center"/>
      <protection hidden="1"/>
    </xf>
    <xf numFmtId="165" fontId="6" fillId="0" borderId="0" xfId="1" applyNumberFormat="1" applyProtection="1">
      <protection hidden="1"/>
    </xf>
    <xf numFmtId="0" fontId="1" fillId="0" borderId="3" xfId="130" applyFont="1" applyBorder="1" applyAlignment="1" applyProtection="1">
      <alignment horizontal="left"/>
      <protection hidden="1"/>
    </xf>
    <xf numFmtId="0" fontId="1" fillId="0" borderId="3" xfId="130" applyFont="1" applyBorder="1" applyAlignment="1" applyProtection="1">
      <alignment horizontal="center" wrapText="1"/>
      <protection hidden="1"/>
    </xf>
    <xf numFmtId="0" fontId="1" fillId="0" borderId="3" xfId="130" applyFont="1" applyBorder="1" applyAlignment="1" applyProtection="1">
      <alignment horizontal="center"/>
      <protection hidden="1"/>
    </xf>
    <xf numFmtId="165" fontId="1" fillId="0" borderId="3" xfId="130" applyNumberFormat="1" applyFont="1" applyBorder="1" applyAlignment="1" applyProtection="1">
      <alignment horizontal="center" wrapText="1"/>
      <protection hidden="1"/>
    </xf>
    <xf numFmtId="165" fontId="1" fillId="0" borderId="3" xfId="130" applyNumberFormat="1" applyFont="1" applyBorder="1" applyAlignment="1" applyProtection="1">
      <alignment horizontal="center" vertical="center" wrapText="1"/>
      <protection hidden="1"/>
    </xf>
    <xf numFmtId="0" fontId="1" fillId="0" borderId="3" xfId="130" applyFont="1" applyBorder="1" applyAlignment="1" applyProtection="1">
      <alignment horizontal="center" vertical="center" wrapText="1"/>
      <protection hidden="1"/>
    </xf>
    <xf numFmtId="0" fontId="1" fillId="0" borderId="3" xfId="0" applyFont="1" applyBorder="1"/>
    <xf numFmtId="165" fontId="0" fillId="0" borderId="3" xfId="0" applyNumberFormat="1" applyBorder="1"/>
    <xf numFmtId="0" fontId="0" fillId="0" borderId="3" xfId="0" applyBorder="1"/>
    <xf numFmtId="0" fontId="7" fillId="0" borderId="3" xfId="64" applyBorder="1" applyProtection="1">
      <protection hidden="1"/>
    </xf>
    <xf numFmtId="0" fontId="2" fillId="0" borderId="3" xfId="130" applyBorder="1" applyAlignment="1" applyProtection="1">
      <alignment horizontal="center"/>
      <protection hidden="1"/>
    </xf>
    <xf numFmtId="164" fontId="0" fillId="0" borderId="3" xfId="0" applyNumberFormat="1" applyBorder="1"/>
    <xf numFmtId="0" fontId="1" fillId="7" borderId="3" xfId="0" applyFont="1" applyFill="1" applyBorder="1"/>
    <xf numFmtId="0" fontId="26" fillId="7" borderId="3" xfId="64" applyFont="1" applyFill="1" applyBorder="1" applyProtection="1">
      <protection hidden="1"/>
    </xf>
    <xf numFmtId="165" fontId="1" fillId="7" borderId="3" xfId="0" applyNumberFormat="1" applyFont="1" applyFill="1" applyBorder="1"/>
    <xf numFmtId="165" fontId="0" fillId="5" borderId="3" xfId="0" applyNumberFormat="1" applyFill="1" applyBorder="1"/>
    <xf numFmtId="169" fontId="0" fillId="5" borderId="3" xfId="0" applyNumberFormat="1" applyFill="1" applyBorder="1"/>
    <xf numFmtId="165" fontId="1" fillId="10" borderId="3" xfId="0" applyNumberFormat="1" applyFont="1" applyFill="1" applyBorder="1"/>
    <xf numFmtId="0" fontId="1" fillId="10" borderId="3" xfId="0" applyFont="1" applyFill="1" applyBorder="1"/>
    <xf numFmtId="165" fontId="1" fillId="0" borderId="3" xfId="0" applyNumberFormat="1" applyFont="1" applyBorder="1"/>
    <xf numFmtId="165" fontId="0" fillId="0" borderId="3" xfId="0" applyNumberFormat="1" applyBorder="1" applyAlignment="1">
      <alignment horizontal="center"/>
    </xf>
    <xf numFmtId="165" fontId="0" fillId="0" borderId="3" xfId="0" applyNumberFormat="1" applyBorder="1" applyAlignment="1">
      <alignment horizontal="center"/>
    </xf>
    <xf numFmtId="165" fontId="1" fillId="0" borderId="3" xfId="0" applyNumberFormat="1" applyFont="1" applyBorder="1" applyAlignment="1">
      <alignment horizontal="center"/>
    </xf>
    <xf numFmtId="0" fontId="6" fillId="0" borderId="4" xfId="1" applyBorder="1" applyAlignment="1" applyProtection="1">
      <alignment horizontal="center" vertical="center" wrapText="1"/>
      <protection hidden="1"/>
    </xf>
    <xf numFmtId="0" fontId="6" fillId="0" borderId="5" xfId="1" applyBorder="1" applyAlignment="1" applyProtection="1">
      <alignment horizontal="center" vertical="center" wrapText="1"/>
      <protection hidden="1"/>
    </xf>
    <xf numFmtId="0" fontId="6" fillId="0" borderId="6" xfId="1" applyBorder="1" applyAlignment="1" applyProtection="1">
      <alignment horizontal="center" vertical="center" wrapText="1"/>
      <protection hidden="1"/>
    </xf>
    <xf numFmtId="0" fontId="6" fillId="0" borderId="4" xfId="1" applyBorder="1" applyAlignment="1" applyProtection="1">
      <alignment horizontal="left"/>
      <protection hidden="1"/>
    </xf>
    <xf numFmtId="0" fontId="6" fillId="0" borderId="5" xfId="1" applyBorder="1" applyAlignment="1" applyProtection="1">
      <alignment horizontal="left"/>
      <protection hidden="1"/>
    </xf>
    <xf numFmtId="0" fontId="6" fillId="0" borderId="6" xfId="1" applyBorder="1" applyAlignment="1" applyProtection="1">
      <alignment horizontal="left"/>
      <protection hidden="1"/>
    </xf>
    <xf numFmtId="0" fontId="6" fillId="0" borderId="8" xfId="1" applyBorder="1" applyAlignment="1" applyProtection="1">
      <alignment horizontal="left" vertical="center"/>
      <protection hidden="1"/>
    </xf>
    <xf numFmtId="0" fontId="6" fillId="0" borderId="19" xfId="1" applyBorder="1" applyAlignment="1" applyProtection="1">
      <alignment horizontal="left" vertical="center"/>
      <protection hidden="1"/>
    </xf>
    <xf numFmtId="0" fontId="6" fillId="0" borderId="2" xfId="1" applyBorder="1" applyAlignment="1" applyProtection="1">
      <alignment horizontal="left" vertical="center"/>
      <protection hidden="1"/>
    </xf>
    <xf numFmtId="0" fontId="26" fillId="0" borderId="23" xfId="1" applyFont="1" applyBorder="1" applyAlignment="1" applyProtection="1">
      <alignment horizontal="center" vertical="center"/>
      <protection hidden="1"/>
    </xf>
    <xf numFmtId="0" fontId="26" fillId="0" borderId="16" xfId="1" applyFont="1" applyBorder="1" applyAlignment="1" applyProtection="1">
      <alignment horizontal="center" vertical="center"/>
      <protection hidden="1"/>
    </xf>
    <xf numFmtId="0" fontId="26" fillId="0" borderId="28" xfId="1" applyFont="1" applyBorder="1" applyAlignment="1" applyProtection="1">
      <alignment horizontal="center" vertical="center"/>
      <protection hidden="1"/>
    </xf>
    <xf numFmtId="0" fontId="26" fillId="0" borderId="24" xfId="1" applyFont="1" applyBorder="1" applyAlignment="1" applyProtection="1">
      <alignment horizontal="center"/>
      <protection hidden="1"/>
    </xf>
    <xf numFmtId="0" fontId="26" fillId="0" borderId="26" xfId="1" applyFont="1" applyBorder="1" applyAlignment="1" applyProtection="1">
      <alignment horizontal="center"/>
      <protection hidden="1"/>
    </xf>
    <xf numFmtId="0" fontId="26" fillId="0" borderId="27" xfId="1" applyFont="1" applyBorder="1" applyAlignment="1" applyProtection="1">
      <alignment horizontal="center"/>
      <protection hidden="1"/>
    </xf>
  </cellXfs>
  <cellStyles count="213">
    <cellStyle name="Bad 2" xfId="111" xr:uid="{E2DEAF12-ABA4-43B8-9363-8B244CAB7F17}"/>
    <cellStyle name="Comma 10" xfId="209" xr:uid="{DA6BF319-D87B-44FC-A0AD-5FC804484F61}"/>
    <cellStyle name="Comma 11" xfId="2" xr:uid="{987E2736-3E2C-45E5-A3E1-F61CEC8462E9}"/>
    <cellStyle name="Comma 2" xfId="11" xr:uid="{D732C5AA-75FA-4917-8E20-2C4F17BB726E}"/>
    <cellStyle name="Comma 2 2" xfId="12" xr:uid="{3EA190C1-02E4-4D5A-B4E0-68D299176004}"/>
    <cellStyle name="Comma 2 2 2" xfId="154" xr:uid="{E8E5CF8B-A74A-4D83-8FC9-85DDAC86C9EE}"/>
    <cellStyle name="Comma 2 3" xfId="17" xr:uid="{AFE5AAEA-61F3-481B-ADB9-223B7B351FBF}"/>
    <cellStyle name="Comma 2 4" xfId="32" xr:uid="{36BF0505-2D7E-4537-A945-B0BF7CE33533}"/>
    <cellStyle name="Comma 2 5" xfId="44" xr:uid="{7BCFC6D4-9594-4BFD-83F9-BF45D26D6AD8}"/>
    <cellStyle name="Comma 2 5 2" xfId="163" xr:uid="{5E70134A-E6E3-4087-ABCE-5F3E27B7871F}"/>
    <cellStyle name="Comma 2 6" xfId="153" xr:uid="{C5B9F8E5-6BB9-4A14-8841-85DCED9E934F}"/>
    <cellStyle name="Comma 3" xfId="16" xr:uid="{F162D60A-4FEE-475E-BF83-C875215462DA}"/>
    <cellStyle name="Comma 3 2" xfId="45" xr:uid="{B3B1714D-443C-4552-9463-99B384312422}"/>
    <cellStyle name="Comma 3 2 2" xfId="164" xr:uid="{F8655213-CA70-4274-80B6-D8C4E2BC43E4}"/>
    <cellStyle name="Comma 4" xfId="18" xr:uid="{E528E6B4-6F4A-45C1-991C-1C48129ADE87}"/>
    <cellStyle name="Comma 4 2" xfId="46" xr:uid="{89A5E375-C393-4302-A17E-5AAC3AAF564A}"/>
    <cellStyle name="Comma 5" xfId="19" xr:uid="{3391C625-656F-462C-BBBF-3303E6B06065}"/>
    <cellStyle name="Comma 5 2" xfId="105" xr:uid="{AFBCEF53-975A-4274-BDD6-19CB74DCD27D}"/>
    <cellStyle name="Comma 6" xfId="30" xr:uid="{B3FCE6BC-79DB-4BD8-AC86-6F9CB1EDA76B}"/>
    <cellStyle name="Comma 6 2" xfId="110" xr:uid="{8A8692BC-E121-49CA-9267-0CFFFEADA0D1}"/>
    <cellStyle name="Comma 6 2 2" xfId="174" xr:uid="{BE323518-B3E0-4472-BF6A-F0B554BD3AE5}"/>
    <cellStyle name="Comma 6 3" xfId="162" xr:uid="{E375411B-6C09-4A15-8540-FB0AE6D90AAB}"/>
    <cellStyle name="Comma 7" xfId="102" xr:uid="{2F664BE5-ECC3-4E69-8B81-FD0F1E4EB474}"/>
    <cellStyle name="Comma 8" xfId="114" xr:uid="{1F937F10-66C0-4339-A99E-BF1B52BEC1EF}"/>
    <cellStyle name="Comma 8 2" xfId="176" xr:uid="{4EA1364F-1D9D-47FB-858B-653123D9F2C3}"/>
    <cellStyle name="Comma 9" xfId="121" xr:uid="{8A6EFE86-21AB-4006-A452-AAB416C6AE7B}"/>
    <cellStyle name="Comma 9 2" xfId="129" xr:uid="{D93274D4-466F-4EB1-B568-4B7AD867B32A}"/>
    <cellStyle name="Comma 9 2 2" xfId="185" xr:uid="{F076FEA5-77F7-4298-B9D2-ACAC75365459}"/>
    <cellStyle name="Comma 9 3" xfId="143" xr:uid="{237481B4-8048-4AAF-9034-711D981ED190}"/>
    <cellStyle name="Comma 9 3 2" xfId="199" xr:uid="{2DAFF413-AD0B-44E9-9C97-0E634EB3B808}"/>
    <cellStyle name="Comma 9 4" xfId="148" xr:uid="{F5B091F1-2D07-4A14-9987-44C8C3BA9021}"/>
    <cellStyle name="Comma 9 4 2" xfId="204" xr:uid="{0F3ACE80-5A57-4B8A-A073-E8398C0B3FB8}"/>
    <cellStyle name="Comma 9 5" xfId="180" xr:uid="{E9819F49-30F8-451B-A624-CEF1C77E54A5}"/>
    <cellStyle name="Comma0" xfId="33" xr:uid="{6FFD9371-6BAD-41D2-B252-6D68D401D27C}"/>
    <cellStyle name="Currency 10" xfId="3" xr:uid="{DFA283CA-4087-46A3-8321-E329A110B11B}"/>
    <cellStyle name="Currency 2" xfId="6" xr:uid="{F521E170-6FA0-4F55-BC94-02118C05FF52}"/>
    <cellStyle name="Currency 2 10" xfId="47" xr:uid="{A6D1A2D7-2AED-4622-AD35-9CA14E8981AE}"/>
    <cellStyle name="Currency 2 11" xfId="48" xr:uid="{F3560CFC-CC95-42A1-A07D-5EFC77AA4FFD}"/>
    <cellStyle name="Currency 2 12" xfId="49" xr:uid="{F0B47D8B-ABB7-4B4F-AFC4-E48B472C04C2}"/>
    <cellStyle name="Currency 2 13" xfId="50" xr:uid="{592ABA1D-717B-4AE6-917B-981305EEF1E2}"/>
    <cellStyle name="Currency 2 14" xfId="51" xr:uid="{A464753B-AF45-409B-AA04-9C2151D82152}"/>
    <cellStyle name="Currency 2 15" xfId="52" xr:uid="{B9D80CF1-7785-4E0E-8935-B649F2400505}"/>
    <cellStyle name="Currency 2 16" xfId="53" xr:uid="{BD564241-5C1C-49B8-9B68-4B10B56F7199}"/>
    <cellStyle name="Currency 2 17" xfId="104" xr:uid="{898C122B-06E2-41DA-9DEA-691867206DF5}"/>
    <cellStyle name="Currency 2 17 2" xfId="170" xr:uid="{4C909D11-CF31-4173-AF3F-6C698436FD1C}"/>
    <cellStyle name="Currency 2 18" xfId="43" xr:uid="{9E8B17CC-328B-4DF9-869B-2FE413677623}"/>
    <cellStyle name="Currency 2 2" xfId="54" xr:uid="{D49359F6-177C-4B51-B6A9-52F48720DFF8}"/>
    <cellStyle name="Currency 2 3" xfId="55" xr:uid="{3527A637-7A29-4EFD-B057-B544F92B37F8}"/>
    <cellStyle name="Currency 2 4" xfId="56" xr:uid="{E27B4E32-067C-4E80-AC60-B93948C4A436}"/>
    <cellStyle name="Currency 2 5" xfId="57" xr:uid="{B72C8152-5AD8-48BE-9F51-94B55EB800CC}"/>
    <cellStyle name="Currency 2 6" xfId="58" xr:uid="{E72E1959-76CB-44D4-97BE-5F0653A87D9B}"/>
    <cellStyle name="Currency 2 7" xfId="59" xr:uid="{2CDB5AF7-F1D8-4C0D-80A2-15609D307759}"/>
    <cellStyle name="Currency 2 8" xfId="60" xr:uid="{59AC4085-FED0-45E8-A49B-9B5F3239B436}"/>
    <cellStyle name="Currency 2 9" xfId="61" xr:uid="{9C3EBCEA-F0B9-435C-B324-0418CCBB277E}"/>
    <cellStyle name="Currency 3" xfId="14" xr:uid="{012B5002-64D3-4355-AD53-6689B3527C17}"/>
    <cellStyle name="Currency 3 2" xfId="62" xr:uid="{93392A2B-A601-4CCF-8F20-9CF447EDC25F}"/>
    <cellStyle name="Currency 3 2 2" xfId="165" xr:uid="{84D098BB-EFE5-4A94-BE9E-4330015D5924}"/>
    <cellStyle name="Currency 4" xfId="20" xr:uid="{858F0B1C-B63E-436D-A21A-05F621647BB8}"/>
    <cellStyle name="Currency 4 2" xfId="63" xr:uid="{5F62C9F8-7457-4F6B-8C92-7A7C882A13E0}"/>
    <cellStyle name="Currency 5" xfId="29" xr:uid="{22EEDC4A-C547-431F-8E70-E87BEF734719}"/>
    <cellStyle name="Currency 5 2" xfId="161" xr:uid="{7D90CFD7-B264-4804-9385-8846F350174C}"/>
    <cellStyle name="Currency 6" xfId="100" xr:uid="{895FE212-1C0C-4FA4-BD25-AE7110E64B2C}"/>
    <cellStyle name="Currency 7" xfId="116" xr:uid="{2AE5B708-510A-43BF-8A51-EEC3B414A6CB}"/>
    <cellStyle name="Currency 7 2" xfId="178" xr:uid="{516A53DF-CB0E-44D5-9631-46F69EF3B162}"/>
    <cellStyle name="Currency 8" xfId="123" xr:uid="{7B4B6652-BD0A-47B9-9266-FFFDFC016154}"/>
    <cellStyle name="Currency 8 2" xfId="182" xr:uid="{C05D6A96-54D0-4B60-B7D8-0C7C9119E357}"/>
    <cellStyle name="Currency 9" xfId="144" xr:uid="{995483C1-B7B7-4DED-A359-873CA2139245}"/>
    <cellStyle name="Currency 9 2" xfId="200" xr:uid="{59A8C4D8-843C-4AF1-9B6B-A68DF372D9C7}"/>
    <cellStyle name="Currency0" xfId="34" xr:uid="{04150862-B8A8-49DB-B610-92CD97C7CD9F}"/>
    <cellStyle name="Date" xfId="35" xr:uid="{4CABC825-21CD-4724-9925-D3D8E2BC67B7}"/>
    <cellStyle name="Fixed" xfId="36" xr:uid="{0D6AEECF-9229-4195-B5AE-3E80A781B023}"/>
    <cellStyle name="Heading 1 2" xfId="37" xr:uid="{274847C5-69C7-4AC9-B118-527FEFA388BC}"/>
    <cellStyle name="Heading 2 2" xfId="38" xr:uid="{C7E304F9-FA00-44BC-AB38-35CB538D0135}"/>
    <cellStyle name="Hyperlink" xfId="126" builtinId="8"/>
    <cellStyle name="Hyperlink 2" xfId="106" xr:uid="{68C0B409-0337-4C95-A66D-A84DA9C28E12}"/>
    <cellStyle name="Hyperlink 2 2" xfId="125" xr:uid="{159EF12C-A1BD-4D63-AE6A-1F843E3B0DE9}"/>
    <cellStyle name="Hyperlink 3" xfId="124" xr:uid="{71EF5C12-2C2B-4D1D-9220-266DB9762E46}"/>
    <cellStyle name="Input 2" xfId="112" xr:uid="{B707D7DC-552E-4D34-BBEC-0E8A76BA5007}"/>
    <cellStyle name="Normal" xfId="0" builtinId="0"/>
    <cellStyle name="Normal 10" xfId="113" xr:uid="{CDD19B77-6574-4C2C-963B-5C47E02127C1}"/>
    <cellStyle name="Normal 10 2" xfId="130" xr:uid="{B7FCB1F6-37FB-4C9B-9D3A-A5D6BF777EA8}"/>
    <cellStyle name="Normal 10 2 2" xfId="135" xr:uid="{AA296B72-0AAF-4CF6-AD36-A9004D14E0C2}"/>
    <cellStyle name="Normal 10 2 2 2" xfId="191" xr:uid="{652A1BF8-C7F0-44BC-9A5A-0B91AF751A35}"/>
    <cellStyle name="Normal 10 2 3" xfId="139" xr:uid="{7528EF67-1679-470C-840A-CEFA47497BFB}"/>
    <cellStyle name="Normal 10 2 3 2" xfId="195" xr:uid="{0B9DD0D9-AC0F-46C3-A5FD-F0F1992D6DC3}"/>
    <cellStyle name="Normal 10 2 4" xfId="186" xr:uid="{F79CACE6-1B9A-4947-894B-3ADAD5B8A260}"/>
    <cellStyle name="Normal 10 2 5" xfId="207" xr:uid="{A1D01ED2-BF8B-4FCB-A7E8-B73CE5316151}"/>
    <cellStyle name="Normal 10 3" xfId="133" xr:uid="{A0D07B6C-31BD-405A-A442-888D11AE2912}"/>
    <cellStyle name="Normal 10 3 2" xfId="149" xr:uid="{33AB44AE-3B9A-444A-BAD0-35721F8619E3}"/>
    <cellStyle name="Normal 10 3 2 2" xfId="205" xr:uid="{58AA5300-96C9-4636-A029-358F59B94A4A}"/>
    <cellStyle name="Normal 10 3 3" xfId="189" xr:uid="{3E39B1E3-B86F-4055-9FBD-527EA06DC505}"/>
    <cellStyle name="Normal 10 4" xfId="136" xr:uid="{0BA7AA44-1A4E-4233-BA5B-2A10C8C67756}"/>
    <cellStyle name="Normal 10 4 2" xfId="192" xr:uid="{210EED86-BE5A-4E2B-9CE1-4C52D95FC3D2}"/>
    <cellStyle name="Normal 10 5" xfId="137" xr:uid="{65B56D5F-C1D1-4565-A458-562C3983D9F0}"/>
    <cellStyle name="Normal 10 5 2" xfId="193" xr:uid="{56B9955F-F41E-4B80-A1C5-9A4BB9670615}"/>
    <cellStyle name="Normal 10 6" xfId="175" xr:uid="{3A7F401F-F889-4875-BFAE-BCC12C2960B4}"/>
    <cellStyle name="Normal 11" xfId="120" xr:uid="{8E539251-E2E5-44C5-B6D0-619131D21492}"/>
    <cellStyle name="Normal 11 2" xfId="128" xr:uid="{156A29EF-8CDF-4790-A9D6-8478FEFE0A64}"/>
    <cellStyle name="Normal 11 2 2" xfId="140" xr:uid="{350972B9-2B32-4D23-8DB1-C13B993C1A02}"/>
    <cellStyle name="Normal 11 2 2 2" xfId="196" xr:uid="{4700A9D3-06A7-417F-8569-DB8659ACF71B}"/>
    <cellStyle name="Normal 11 2 3" xfId="184" xr:uid="{797E90CB-3A05-49EA-96B4-96B45891929F}"/>
    <cellStyle name="Normal 11 3" xfId="131" xr:uid="{5DE8B90D-1F6E-4AD4-9430-FB758C39B720}"/>
    <cellStyle name="Normal 11 3 2" xfId="187" xr:uid="{01849043-2E68-458D-8F60-5F07F381A350}"/>
    <cellStyle name="Normal 11 4" xfId="142" xr:uid="{4849C3D7-159C-497B-B025-72DF6AC478C2}"/>
    <cellStyle name="Normal 11 4 2" xfId="198" xr:uid="{B6448C26-77F5-4B9F-A1CB-CFEE60044BFB}"/>
    <cellStyle name="Normal 11 5" xfId="146" xr:uid="{F17AF851-3265-4F46-B0C0-23BC07054BA4}"/>
    <cellStyle name="Normal 11 5 2" xfId="202" xr:uid="{03B25E67-9C54-42DD-9451-0EE39B222DA8}"/>
    <cellStyle name="Normal 11 6" xfId="179" xr:uid="{DEDFF796-24DC-4F6F-9495-7EDFA085E8BA}"/>
    <cellStyle name="Normal 12" xfId="208" xr:uid="{DD9B0B56-8769-44DC-B54A-620A45AE1ECB}"/>
    <cellStyle name="Normal 13" xfId="210" xr:uid="{B438D644-DE78-4FC5-9639-E8A4AA08C532}"/>
    <cellStyle name="Normal 14" xfId="211" xr:uid="{05BAF813-65CB-4310-9927-4A4B33E7DF4A}"/>
    <cellStyle name="Normal 15" xfId="212" xr:uid="{6ABF73D6-221E-45AE-BEAE-1617B24B3591}"/>
    <cellStyle name="Normal 16" xfId="1" xr:uid="{0575E82D-FE14-47D7-8C48-8EE9105DFDCB}"/>
    <cellStyle name="Normal 2" xfId="5" xr:uid="{21D0CE62-4EEB-4C33-B56E-565D5936330C}"/>
    <cellStyle name="Normal 2 10" xfId="64" xr:uid="{D986AE26-92DF-42B0-99BE-80D5FF30B8F0}"/>
    <cellStyle name="Normal 2 11" xfId="65" xr:uid="{FDA238F9-04FB-4752-8459-7D87A19832CA}"/>
    <cellStyle name="Normal 2 12" xfId="66" xr:uid="{A19B630D-7771-465B-AB15-5116AD8F301A}"/>
    <cellStyle name="Normal 2 13" xfId="67" xr:uid="{3860955E-7E0B-485B-AB18-2C66E4005BE5}"/>
    <cellStyle name="Normal 2 14" xfId="68" xr:uid="{7357AB0B-141F-4C99-AAB6-FE236B212F6B}"/>
    <cellStyle name="Normal 2 15" xfId="69" xr:uid="{B81CAC31-8A68-4975-BD97-523D594E5933}"/>
    <cellStyle name="Normal 2 16" xfId="70" xr:uid="{81F92E95-CFBB-4573-BB8B-B0484AD2EF48}"/>
    <cellStyle name="Normal 2 17" xfId="103" xr:uid="{C5ABC44C-B991-47E6-8391-5AAD26CFDBC6}"/>
    <cellStyle name="Normal 2 17 2" xfId="169" xr:uid="{667EDCCF-CF6E-4187-87C6-BC4EAE32E09A}"/>
    <cellStyle name="Normal 2 18" xfId="41" xr:uid="{F53B7656-F569-4D14-837D-D87E4F7509F4}"/>
    <cellStyle name="Normal 2 19" xfId="117" xr:uid="{4BB1A72F-A7E4-40F8-84D5-2CBC782F0E70}"/>
    <cellStyle name="Normal 2 2" xfId="15" xr:uid="{5E9E555C-2050-4B67-9547-5D404DD3BA81}"/>
    <cellStyle name="Normal 2 2 2" xfId="21" xr:uid="{65681AD7-E9A8-42B5-A6A3-52F93405E276}"/>
    <cellStyle name="Normal 2 2 3" xfId="71" xr:uid="{A8414F69-4A8D-417E-B634-0DC9CAA17B4B}"/>
    <cellStyle name="Normal 2 2 4" xfId="156" xr:uid="{262EA985-8FB0-43DF-AE9C-ED1181CD94D9}"/>
    <cellStyle name="Normal 2 20" xfId="118" xr:uid="{CC30345C-4A48-43AF-8261-E54741F7BA91}"/>
    <cellStyle name="Normal 2 21" xfId="151" xr:uid="{B5DBD411-681F-4184-BBA1-05B93FED9E06}"/>
    <cellStyle name="Normal 2 3" xfId="22" xr:uid="{422ABA86-40DD-44AE-B3D8-615C58FE0488}"/>
    <cellStyle name="Normal 2 3 2" xfId="72" xr:uid="{18A2D713-2971-41DE-B231-3B7EA5E4F0EE}"/>
    <cellStyle name="Normal 2 3 3" xfId="157" xr:uid="{1083CFCB-948B-41F2-A514-C734A32844F3}"/>
    <cellStyle name="Normal 2 4" xfId="73" xr:uid="{A4BA4663-CC42-40DB-AFB4-08C7C7774859}"/>
    <cellStyle name="Normal 2 5" xfId="74" xr:uid="{3742D895-F8E6-4073-A77E-DA529B9690F5}"/>
    <cellStyle name="Normal 2 6" xfId="75" xr:uid="{BBA210AD-F0F1-4624-A825-3AD125EDEE82}"/>
    <cellStyle name="Normal 2 7" xfId="76" xr:uid="{B1778F45-4963-4AF9-B40E-7F7879582523}"/>
    <cellStyle name="Normal 2 8" xfId="77" xr:uid="{B7F5308E-97AF-4FCD-8172-575DCCDAA373}"/>
    <cellStyle name="Normal 2 9" xfId="78" xr:uid="{1DE2166E-726E-4CD3-92D7-A419DD34A3B0}"/>
    <cellStyle name="Normal 3" xfId="8" xr:uid="{AF81E57D-9E71-40CC-93CD-3F9488CA68ED}"/>
    <cellStyle name="Normal 3 10" xfId="79" xr:uid="{2818B2B1-18F5-471B-AFBD-87A0C5FDE41D}"/>
    <cellStyle name="Normal 3 11" xfId="80" xr:uid="{2163BF51-E5FB-4F58-9D8D-E222B14184A5}"/>
    <cellStyle name="Normal 3 12" xfId="81" xr:uid="{7E0C9D75-FA89-4011-9AA3-16D9DDA6A5FC}"/>
    <cellStyle name="Normal 3 13" xfId="82" xr:uid="{3570BCEE-9B15-49E4-95D0-88ADACE53BA0}"/>
    <cellStyle name="Normal 3 14" xfId="83" xr:uid="{53D956B4-50C1-4C5B-AF9D-0EC2E30451F7}"/>
    <cellStyle name="Normal 3 15" xfId="84" xr:uid="{D253E9E8-A05C-4D4C-B3BD-64926F02F5A9}"/>
    <cellStyle name="Normal 3 16" xfId="85" xr:uid="{8E2A0EFA-E2C9-4BF4-BA49-ECB725FAA696}"/>
    <cellStyle name="Normal 3 17" xfId="42" xr:uid="{4C486DC4-2D2B-4342-90FE-690250ACEB45}"/>
    <cellStyle name="Normal 3 2" xfId="13" xr:uid="{A34E086F-31B6-496A-9309-7E12CE71C5E6}"/>
    <cellStyle name="Normal 3 2 2" xfId="86" xr:uid="{56BAD70A-303D-401C-8769-01913659B25A}"/>
    <cellStyle name="Normal 3 2 3" xfId="155" xr:uid="{53BDB6A0-A87A-4E1E-B6A7-CA9F7CC64C2B}"/>
    <cellStyle name="Normal 3 3" xfId="31" xr:uid="{17EAE787-3E26-4245-89E9-A2FF6DC7168C}"/>
    <cellStyle name="Normal 3 3 2" xfId="87" xr:uid="{C464CEBB-D1B4-43F6-AD75-3D23A17E9B3A}"/>
    <cellStyle name="Normal 3 4" xfId="88" xr:uid="{495C80EC-E84E-469D-86BF-E8A61EC80FF8}"/>
    <cellStyle name="Normal 3 5" xfId="89" xr:uid="{226587CA-EEA9-4932-A998-F7B1BE54F708}"/>
    <cellStyle name="Normal 3 6" xfId="90" xr:uid="{C475892D-828C-4444-8C28-3C22C4D235E6}"/>
    <cellStyle name="Normal 3 7" xfId="91" xr:uid="{C6AB2445-70B1-4516-B400-D667C5920E0C}"/>
    <cellStyle name="Normal 3 8" xfId="92" xr:uid="{38ACC1CB-6872-460F-9D95-80D1A0B0BBDF}"/>
    <cellStyle name="Normal 3 9" xfId="93" xr:uid="{E26852A9-ED8D-4A5F-96CC-D8DBD2C45F21}"/>
    <cellStyle name="Normal 4" xfId="7" xr:uid="{64C090D2-99C0-441B-8414-D8E8A86A4BAE}"/>
    <cellStyle name="Normal 4 2" xfId="94" xr:uid="{CCFB77EB-8D57-4CCD-9DFB-58EF8E1DF06F}"/>
    <cellStyle name="Normal 4 2 2" xfId="166" xr:uid="{192D8E0C-943E-4C00-A40D-FF03069A4504}"/>
    <cellStyle name="Normal 5" xfId="24" xr:uid="{97B60F5C-1D10-43E0-9557-045F8A71C559}"/>
    <cellStyle name="Normal 5 2" xfId="95" xr:uid="{6B547CF0-3BD3-468B-BD35-BBED83CC0CBD}"/>
    <cellStyle name="Normal 6" xfId="25" xr:uid="{6CDBDB2E-DCD5-4C7E-A71A-637FBBBB5BFB}"/>
    <cellStyle name="Normal 6 2" xfId="107" xr:uid="{8F7B80C1-A5DA-4C72-BD83-49A1B444F069}"/>
    <cellStyle name="Normal 6 2 2" xfId="171" xr:uid="{88265531-B6B5-4303-90FA-DAAD3CEDEC72}"/>
    <cellStyle name="Normal 7" xfId="26" xr:uid="{1825E076-4410-46AF-A12E-C7331CCB8BD7}"/>
    <cellStyle name="Normal 7 2" xfId="108" xr:uid="{7FBF4577-6EFE-4A26-96A0-E6EE0EED0236}"/>
    <cellStyle name="Normal 7 2 2" xfId="172" xr:uid="{D341AAE9-E4B1-4FA4-8DF0-E6044DA28E09}"/>
    <cellStyle name="Normal 7 3" xfId="158" xr:uid="{E1A5E352-50D1-4B61-9BDF-58C74F2AD0F7}"/>
    <cellStyle name="Normal 8" xfId="27" xr:uid="{F85B08E4-EBC5-4974-B763-41024B71BC55}"/>
    <cellStyle name="Normal 8 2" xfId="127" xr:uid="{238B7089-E17D-4F94-AC52-7961121DE103}"/>
    <cellStyle name="Normal 8 2 2" xfId="134" xr:uid="{D50234F0-3F87-467E-844C-314D57DD949C}"/>
    <cellStyle name="Normal 8 2 2 2" xfId="190" xr:uid="{B0CB57F7-66EA-4AF2-8955-1871CA3B1D63}"/>
    <cellStyle name="Normal 8 2 3" xfId="141" xr:uid="{C06594AD-93EF-4854-AC78-4C14F64CECDE}"/>
    <cellStyle name="Normal 8 2 3 2" xfId="197" xr:uid="{D3EE2A65-AA34-4AC5-A90C-BD4610A35CE8}"/>
    <cellStyle name="Normal 8 2 4" xfId="183" xr:uid="{EFE7C639-5DBD-47A9-B4C0-A57430B50296}"/>
    <cellStyle name="Normal 8 3" xfId="132" xr:uid="{32F7CD87-61F0-4C82-B0D9-BD7CBDBCB187}"/>
    <cellStyle name="Normal 8 3 2" xfId="150" xr:uid="{11BE5ED8-A27F-4D57-AEEF-DCBED317358B}"/>
    <cellStyle name="Normal 8 3 2 2" xfId="206" xr:uid="{6C736BA1-1EB7-4DAB-B8A4-800DD798035A}"/>
    <cellStyle name="Normal 8 3 3" xfId="188" xr:uid="{009BFBD4-A05F-40DC-8487-577F778DDB78}"/>
    <cellStyle name="Normal 8 4" xfId="138" xr:uid="{65AEFB35-E999-4322-8A94-28A56FC3CE59}"/>
    <cellStyle name="Normal 8 4 2" xfId="194" xr:uid="{E2DC6594-D2E6-43C4-AC5E-CDAA4A86D1FB}"/>
    <cellStyle name="Normal 8 5" xfId="147" xr:uid="{E6E43527-6C13-4305-A195-292969585833}"/>
    <cellStyle name="Normal 8 5 2" xfId="203" xr:uid="{9BDBE2AE-73F7-4885-8F9C-77950737E2A2}"/>
    <cellStyle name="Normal 8 6" xfId="159" xr:uid="{47A2FBE4-80E4-498C-82E2-1D20DAF44630}"/>
    <cellStyle name="Normal 9" xfId="40" xr:uid="{D846D40B-E81F-44E8-A3EB-F3A9AE4F8C7E}"/>
    <cellStyle name="Percent 10" xfId="122" xr:uid="{FB921A22-661C-4966-99F4-E4A9ED8C3787}"/>
    <cellStyle name="Percent 10 2" xfId="181" xr:uid="{370D0816-B092-44E6-AE47-4106B617E653}"/>
    <cellStyle name="Percent 11" xfId="145" xr:uid="{07A4CE0B-86C3-4E59-8C71-B843050C0371}"/>
    <cellStyle name="Percent 11 2" xfId="201" xr:uid="{0F83DE76-CCBC-4810-89B8-67D26B68DD43}"/>
    <cellStyle name="Percent 12" xfId="4" xr:uid="{C5844373-3BC8-46CD-A710-653C500D1712}"/>
    <cellStyle name="Percent 2" xfId="10" xr:uid="{8386A176-E984-4897-858A-2345D721B207}"/>
    <cellStyle name="Percent 2 2" xfId="96" xr:uid="{0E6CA02D-54FE-4C74-977E-6896C39B5397}"/>
    <cellStyle name="Percent 2 3" xfId="152" xr:uid="{4B015E31-1BD4-4563-A0AB-8A92FFA2DB24}"/>
    <cellStyle name="Percent 3" xfId="9" xr:uid="{C0B4092C-220D-48E2-850A-897B70A11133}"/>
    <cellStyle name="Percent 3 2" xfId="97" xr:uid="{1FB54CDB-6A28-47DF-AD1F-2B93D156D1F6}"/>
    <cellStyle name="Percent 3 2 2" xfId="167" xr:uid="{FDD38A1A-9710-496D-AB53-594CF1726D3D}"/>
    <cellStyle name="Percent 4" xfId="23" xr:uid="{552F8790-AB26-450C-AA90-E29FE4641DE0}"/>
    <cellStyle name="Percent 4 2" xfId="98" xr:uid="{090E600E-4B76-4339-8BC1-09AC9AB821FF}"/>
    <cellStyle name="Percent 4 2 2" xfId="168" xr:uid="{DEE3B9ED-122F-4619-96AA-59A198723C1A}"/>
    <cellStyle name="Percent 5" xfId="28" xr:uid="{EEC4186D-F658-4B1F-A584-49ADF9B5FB1C}"/>
    <cellStyle name="Percent 5 2" xfId="99" xr:uid="{5DF39FBA-DAEA-4F30-B350-4270008994C5}"/>
    <cellStyle name="Percent 5 3" xfId="160" xr:uid="{FA7672C2-6F3B-42B5-976E-CD86B906BB50}"/>
    <cellStyle name="Percent 6" xfId="109" xr:uid="{0B221DEE-5EE7-447C-9489-C98CD1496446}"/>
    <cellStyle name="Percent 6 2" xfId="173" xr:uid="{8E657467-04CC-4565-9585-76902D4DE32B}"/>
    <cellStyle name="Percent 7" xfId="101" xr:uid="{13962F09-EC08-4C1B-8259-0DC74F593A94}"/>
    <cellStyle name="Percent 8" xfId="115" xr:uid="{77554B28-0A02-46F0-BAA5-86B2FCA39835}"/>
    <cellStyle name="Percent 8 2" xfId="177" xr:uid="{661C1C52-9479-4032-A382-70909DCE457B}"/>
    <cellStyle name="Percent 9" xfId="119" xr:uid="{56F81362-E3A3-4843-90E3-3E49B11E8BBA}"/>
    <cellStyle name="Total 2" xfId="39" xr:uid="{ED72F4F8-EA6D-4518-B1F0-88DBA177C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ftp.dot.state.tx.us/pub/txdot-info/brg/transportation-asset-management-plan-2022.pdf" TargetMode="External"/><Relationship Id="rId2" Type="http://schemas.openxmlformats.org/officeDocument/2006/relationships/hyperlink" Target="../../../../../../:u:/s/TGC-Admin/ERDJ6lmDlnRCiSJYlTsqbfYB42YuMfXYNkfheWx6ruEJhQ?e=SRi2zI" TargetMode="External"/><Relationship Id="rId1" Type="http://schemas.openxmlformats.org/officeDocument/2006/relationships/hyperlink" Target="../State%20of%20Good%20Repair/Resources/Emails%20chain%20regarding%20SOGR/Previous%20Decisions/Re_%20BCA_%20SOGR%20Concrete%20Rehab%20Life%20Cycle.m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F51-29BF-4F65-9156-A58CB294760A}">
  <sheetPr>
    <tabColor theme="5"/>
  </sheetPr>
  <dimension ref="A2:C10"/>
  <sheetViews>
    <sheetView workbookViewId="0">
      <selection activeCell="B10" sqref="B10:C10"/>
    </sheetView>
  </sheetViews>
  <sheetFormatPr defaultRowHeight="14.4" x14ac:dyDescent="0.3"/>
  <cols>
    <col min="1" max="1" width="57.5546875" bestFit="1" customWidth="1"/>
    <col min="2" max="2" width="14.88671875" style="39" bestFit="1" customWidth="1"/>
    <col min="3" max="3" width="13.88671875" style="39" bestFit="1" customWidth="1"/>
  </cols>
  <sheetData>
    <row r="2" spans="1:3" x14ac:dyDescent="0.3">
      <c r="A2" s="114" t="s">
        <v>0</v>
      </c>
      <c r="B2" s="127" t="s">
        <v>1</v>
      </c>
      <c r="C2" s="127" t="s">
        <v>2</v>
      </c>
    </row>
    <row r="3" spans="1:3" x14ac:dyDescent="0.3">
      <c r="A3" s="116" t="s">
        <v>3</v>
      </c>
      <c r="B3" s="115">
        <f>SOGR!E49</f>
        <v>1164257.73770423</v>
      </c>
      <c r="C3" s="115">
        <f>SOGR!E91</f>
        <v>295638.88720134809</v>
      </c>
    </row>
    <row r="4" spans="1:3" x14ac:dyDescent="0.3">
      <c r="A4" s="116" t="s">
        <v>4</v>
      </c>
      <c r="B4" s="115">
        <f>SOGR!F49</f>
        <v>11149052.77886381</v>
      </c>
      <c r="C4" s="115">
        <f>SOGR!F91</f>
        <v>0</v>
      </c>
    </row>
    <row r="5" spans="1:3" x14ac:dyDescent="0.3">
      <c r="A5" s="116" t="s">
        <v>5</v>
      </c>
      <c r="B5" s="115">
        <f>SOGR!G49</f>
        <v>-1212053.6607881167</v>
      </c>
      <c r="C5" s="115">
        <f>SOGR!F92</f>
        <v>0</v>
      </c>
    </row>
    <row r="6" spans="1:3" x14ac:dyDescent="0.3">
      <c r="A6" s="116" t="s">
        <v>6</v>
      </c>
      <c r="B6" s="115">
        <f>SOGR!J49</f>
        <v>102562274.73483332</v>
      </c>
      <c r="C6" s="115">
        <f>SOGR!J91</f>
        <v>53226069.609535478</v>
      </c>
    </row>
    <row r="7" spans="1:3" ht="5.25" customHeight="1" x14ac:dyDescent="0.3">
      <c r="A7" s="116"/>
      <c r="B7" s="115"/>
      <c r="C7" s="115"/>
    </row>
    <row r="8" spans="1:3" x14ac:dyDescent="0.3">
      <c r="A8" s="116" t="s">
        <v>7</v>
      </c>
      <c r="B8" s="115">
        <f>SUM(B3:B6)</f>
        <v>113663531.59061325</v>
      </c>
      <c r="C8" s="115">
        <f>SUM(C3:C6)</f>
        <v>53521708.496736825</v>
      </c>
    </row>
    <row r="9" spans="1:3" x14ac:dyDescent="0.3">
      <c r="A9" s="116" t="s">
        <v>8</v>
      </c>
      <c r="B9" s="129">
        <f>B8-C8</f>
        <v>60141823.093876421</v>
      </c>
      <c r="C9" s="129"/>
    </row>
    <row r="10" spans="1:3" x14ac:dyDescent="0.3">
      <c r="A10" s="114" t="s">
        <v>9</v>
      </c>
      <c r="B10" s="130">
        <f>SOGR!O49</f>
        <v>42595313.488500081</v>
      </c>
      <c r="C10" s="130"/>
    </row>
  </sheetData>
  <mergeCells count="2">
    <mergeCell ref="B9:C9"/>
    <mergeCell ref="B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9AC18-D628-4DA7-B38A-4847845FFFE4}">
  <dimension ref="A2:O169"/>
  <sheetViews>
    <sheetView tabSelected="1" topLeftCell="A11" zoomScaleNormal="100" workbookViewId="0">
      <selection activeCell="E56" sqref="E56"/>
    </sheetView>
  </sheetViews>
  <sheetFormatPr defaultColWidth="25.109375" defaultRowHeight="14.4" x14ac:dyDescent="0.3"/>
  <cols>
    <col min="6" max="6" width="25.109375" style="38"/>
    <col min="8" max="8" width="25.109375" style="39"/>
  </cols>
  <sheetData>
    <row r="2" spans="1:15" x14ac:dyDescent="0.3">
      <c r="A2" t="s">
        <v>10</v>
      </c>
      <c r="B2" s="42">
        <v>2.7900000000000001E-2</v>
      </c>
    </row>
    <row r="3" spans="1:15" x14ac:dyDescent="0.3">
      <c r="A3" t="s">
        <v>11</v>
      </c>
      <c r="B3">
        <v>2022</v>
      </c>
    </row>
    <row r="4" spans="1:15" x14ac:dyDescent="0.3">
      <c r="A4" t="s">
        <v>12</v>
      </c>
    </row>
    <row r="5" spans="1:15" x14ac:dyDescent="0.3">
      <c r="A5" t="s">
        <v>13</v>
      </c>
      <c r="B5">
        <v>2049</v>
      </c>
    </row>
    <row r="6" spans="1:15" x14ac:dyDescent="0.3">
      <c r="A6" t="s">
        <v>14</v>
      </c>
      <c r="B6">
        <v>2030</v>
      </c>
    </row>
    <row r="9" spans="1:15" ht="15.6" x14ac:dyDescent="0.3">
      <c r="A9" s="45" t="s">
        <v>1</v>
      </c>
    </row>
    <row r="10" spans="1:15" ht="28.8" x14ac:dyDescent="0.3">
      <c r="A10" s="108" t="s">
        <v>15</v>
      </c>
      <c r="B10" s="109" t="s">
        <v>16</v>
      </c>
      <c r="C10" s="110" t="s">
        <v>17</v>
      </c>
      <c r="D10" s="110" t="s">
        <v>18</v>
      </c>
      <c r="E10" s="109" t="s">
        <v>19</v>
      </c>
      <c r="F10" s="111" t="s">
        <v>4</v>
      </c>
      <c r="G10" s="109" t="s">
        <v>5</v>
      </c>
      <c r="H10" s="112" t="s">
        <v>20</v>
      </c>
      <c r="I10" s="113" t="s">
        <v>21</v>
      </c>
      <c r="J10" s="113" t="s">
        <v>22</v>
      </c>
      <c r="L10" s="126" t="s">
        <v>23</v>
      </c>
      <c r="M10" s="126" t="s">
        <v>24</v>
      </c>
      <c r="N10" s="126" t="s">
        <v>25</v>
      </c>
      <c r="O10" s="126" t="s">
        <v>26</v>
      </c>
    </row>
    <row r="11" spans="1:15" x14ac:dyDescent="0.3">
      <c r="A11" s="116">
        <v>2022</v>
      </c>
      <c r="B11" s="116">
        <v>27056</v>
      </c>
      <c r="C11" s="117" t="s">
        <v>27</v>
      </c>
      <c r="D11" s="118" t="s">
        <v>28</v>
      </c>
      <c r="E11" s="128">
        <f>(VLOOKUP(C11,$A$112:$D$118,4,0))*(1+$B$2)^(A11-$B$3)</f>
        <v>70887.514875000008</v>
      </c>
      <c r="F11" s="128"/>
      <c r="G11" s="116"/>
      <c r="H11" s="115">
        <f>(($D$126*(HLOOKUP($C11,$E$124:$I$130,2)*'Lane Miles'!$D$10*B11*365)/100))</f>
        <v>3663464.6218311996</v>
      </c>
      <c r="I11" s="115">
        <f>(($D$126*(HLOOKUP($C11,$E$124:$I$130,5)*'Lane Miles'!$D$10*(B11*0.04)*365)/100))</f>
        <v>143990.08774501758</v>
      </c>
      <c r="J11" s="115">
        <f>SUM(H11:I11)</f>
        <v>3807454.709576217</v>
      </c>
      <c r="L11" s="123">
        <f>J11+G11+F11+E11</f>
        <v>3878342.2244512169</v>
      </c>
      <c r="M11" s="123">
        <f>SUM(J53,G53,F53,E53)</f>
        <v>3878342.2244512169</v>
      </c>
      <c r="N11" s="123">
        <f>L11-M11</f>
        <v>0</v>
      </c>
      <c r="O11" s="124">
        <f>N11/(1+0.031)^(A11-2022)</f>
        <v>0</v>
      </c>
    </row>
    <row r="12" spans="1:15" x14ac:dyDescent="0.3">
      <c r="A12" s="116">
        <v>2023</v>
      </c>
      <c r="B12" s="116">
        <f>ROUND(0.01*B11+B11,0)</f>
        <v>27327</v>
      </c>
      <c r="C12" s="117" t="s">
        <v>27</v>
      </c>
      <c r="D12" s="118" t="s">
        <v>28</v>
      </c>
      <c r="E12" s="128">
        <f>(VLOOKUP(C12,$A$112:$D$118,4,0))*(1+$B$2)^(A12-$B$3)</f>
        <v>72865.276540012506</v>
      </c>
      <c r="F12" s="128"/>
      <c r="G12" s="116"/>
      <c r="H12" s="115">
        <f>(($D$126*(HLOOKUP($C12,$E$124:$I$130,2)*'Lane Miles'!$D$10*B12*365)/100))</f>
        <v>3700158.8453866499</v>
      </c>
      <c r="I12" s="115">
        <f>(($D$126*(HLOOKUP($C12,$E$124:$I$130,5)*'Lane Miles'!$D$10*(B12*0.04)*365)/100))</f>
        <v>145432.3302708492</v>
      </c>
      <c r="J12" s="115">
        <f t="shared" ref="J12:J48" si="0">SUM(H12:I12)</f>
        <v>3845591.1756574991</v>
      </c>
      <c r="L12" s="123">
        <f t="shared" ref="L12:L48" si="1">J12+G12+F12+E12</f>
        <v>3918456.4521975117</v>
      </c>
      <c r="M12" s="123">
        <f t="shared" ref="M12:M49" si="2">SUM(J54,G54,F54,E54)</f>
        <v>3918456.4521975117</v>
      </c>
      <c r="N12" s="123">
        <f t="shared" ref="N12:N48" si="3">L12-M12</f>
        <v>0</v>
      </c>
      <c r="O12" s="124">
        <f t="shared" ref="O12:O48" si="4">N12/(1+0.031)^(A12-2022)</f>
        <v>0</v>
      </c>
    </row>
    <row r="13" spans="1:15" x14ac:dyDescent="0.3">
      <c r="A13" s="116">
        <v>2024</v>
      </c>
      <c r="B13" s="116">
        <f t="shared" ref="B13:B48" si="5">ROUND(0.01*B12+B12,0)</f>
        <v>27600</v>
      </c>
      <c r="C13" s="117" t="s">
        <v>29</v>
      </c>
      <c r="D13" s="118" t="s">
        <v>30</v>
      </c>
      <c r="E13" s="128">
        <v>0</v>
      </c>
      <c r="F13" s="128">
        <f>'Pavement Lifecycle'!$K$10*'Lane Miles'!$E$10*(1+$B$2)^(A13-$B$3)</f>
        <v>2040210.2028106679</v>
      </c>
      <c r="G13" s="116"/>
      <c r="H13" s="115"/>
      <c r="I13" s="115">
        <f>(($D$126*(HLOOKUP($C13,$E$124:$I$130,5)*'Lane Miles'!$D$10*(B13*0.04)*365)/100))</f>
        <v>139086.00160944005</v>
      </c>
      <c r="J13" s="115"/>
      <c r="L13" s="123">
        <f t="shared" si="1"/>
        <v>2040210.2028106679</v>
      </c>
      <c r="M13" s="123">
        <f t="shared" si="2"/>
        <v>3958907.3094284385</v>
      </c>
      <c r="N13" s="123">
        <f t="shared" si="3"/>
        <v>-1918697.1066177706</v>
      </c>
      <c r="O13" s="124">
        <f t="shared" si="4"/>
        <v>-1805049.3918570587</v>
      </c>
    </row>
    <row r="14" spans="1:15" x14ac:dyDescent="0.3">
      <c r="A14" s="116">
        <v>2025</v>
      </c>
      <c r="B14" s="116">
        <f t="shared" si="5"/>
        <v>27876</v>
      </c>
      <c r="C14" s="117" t="s">
        <v>31</v>
      </c>
      <c r="D14" s="118" t="s">
        <v>28</v>
      </c>
      <c r="E14" s="128">
        <f t="shared" ref="E14:E19" si="6">(VLOOKUP(C14,$A$112:$D$118,4,0))*(1+$B$2)^(A14-$B$3)</f>
        <v>0</v>
      </c>
      <c r="F14" s="128"/>
      <c r="G14" s="116"/>
      <c r="H14" s="115">
        <f>(($D$126*(HLOOKUP($C14,$E$124:$I$130,2)*'Lane Miles'!$D$10*B14*365)/100))</f>
        <v>3774495.1137701995</v>
      </c>
      <c r="I14" s="115">
        <f>(($D$126*(HLOOKUP($C14,$E$124:$I$130,5)*'Lane Miles'!$D$10*(B14*0.04)*365)/100))</f>
        <v>148354.06881948959</v>
      </c>
      <c r="J14" s="115">
        <f t="shared" si="0"/>
        <v>3922849.1825896893</v>
      </c>
      <c r="L14" s="123">
        <f t="shared" si="1"/>
        <v>3922849.1825896893</v>
      </c>
      <c r="M14" s="123">
        <f t="shared" si="2"/>
        <v>3999837.0606205459</v>
      </c>
      <c r="N14" s="123">
        <f t="shared" si="3"/>
        <v>-76987.878030856606</v>
      </c>
      <c r="O14" s="124">
        <f t="shared" si="4"/>
        <v>-70250.00407250163</v>
      </c>
    </row>
    <row r="15" spans="1:15" x14ac:dyDescent="0.3">
      <c r="A15" s="116">
        <v>2026</v>
      </c>
      <c r="B15" s="116">
        <f t="shared" si="5"/>
        <v>28155</v>
      </c>
      <c r="C15" s="117" t="s">
        <v>31</v>
      </c>
      <c r="D15" s="118" t="s">
        <v>28</v>
      </c>
      <c r="E15" s="128">
        <f t="shared" si="6"/>
        <v>0</v>
      </c>
      <c r="F15" s="128"/>
      <c r="G15" s="116"/>
      <c r="H15" s="115">
        <f>(($D$126*(HLOOKUP($C15,$E$124:$I$130,2)*'Lane Miles'!$D$10*B15*365)/100))</f>
        <v>3812272.5616372502</v>
      </c>
      <c r="I15" s="115">
        <f>(($D$126*(HLOOKUP($C15,$E$124:$I$130,5)*'Lane Miles'!$D$10*(B15*0.04)*365)/100))</f>
        <v>149838.886770438</v>
      </c>
      <c r="J15" s="115">
        <f t="shared" si="0"/>
        <v>3962111.4484076882</v>
      </c>
      <c r="L15" s="123">
        <f t="shared" si="1"/>
        <v>3962111.4484076882</v>
      </c>
      <c r="M15" s="123">
        <f t="shared" si="2"/>
        <v>0</v>
      </c>
      <c r="N15" s="123">
        <f t="shared" si="3"/>
        <v>3962111.4484076882</v>
      </c>
      <c r="O15" s="124">
        <f t="shared" si="4"/>
        <v>3506646.8134860094</v>
      </c>
    </row>
    <row r="16" spans="1:15" x14ac:dyDescent="0.3">
      <c r="A16" s="116">
        <v>2027</v>
      </c>
      <c r="B16" s="116">
        <f t="shared" si="5"/>
        <v>28437</v>
      </c>
      <c r="C16" s="117" t="s">
        <v>32</v>
      </c>
      <c r="D16" s="118" t="s">
        <v>28</v>
      </c>
      <c r="E16" s="128">
        <f t="shared" si="6"/>
        <v>13557.288293186084</v>
      </c>
      <c r="F16" s="128"/>
      <c r="G16" s="116"/>
      <c r="H16" s="115">
        <f>(($D$126*(HLOOKUP($C16,$E$124:$I$130,2)*'Lane Miles'!$D$10*B16*365)/100))</f>
        <v>3582598.3947170703</v>
      </c>
      <c r="I16" s="115">
        <f>(($D$126*(HLOOKUP($C16,$E$124:$I$130,5)*'Lane Miles'!$D$10*(B16*0.04)*365)/100))</f>
        <v>143303.93578868284</v>
      </c>
      <c r="J16" s="115">
        <f t="shared" si="0"/>
        <v>3725902.3305057529</v>
      </c>
      <c r="L16" s="123">
        <f t="shared" si="1"/>
        <v>3739459.618798939</v>
      </c>
      <c r="M16" s="123">
        <f t="shared" si="2"/>
        <v>0</v>
      </c>
      <c r="N16" s="123">
        <f t="shared" si="3"/>
        <v>3739459.618798939</v>
      </c>
      <c r="O16" s="124">
        <f t="shared" si="4"/>
        <v>3210077.5279542073</v>
      </c>
    </row>
    <row r="17" spans="1:15" x14ac:dyDescent="0.3">
      <c r="A17" s="116">
        <v>2028</v>
      </c>
      <c r="B17" s="116">
        <f t="shared" si="5"/>
        <v>28721</v>
      </c>
      <c r="C17" s="117" t="s">
        <v>33</v>
      </c>
      <c r="D17" s="118" t="s">
        <v>28</v>
      </c>
      <c r="E17" s="128">
        <f t="shared" si="6"/>
        <v>55742.14654626391</v>
      </c>
      <c r="F17" s="128"/>
      <c r="G17" s="116"/>
      <c r="H17" s="115">
        <f>(($D$126*(HLOOKUP($C17,$E$124:$I$130,2)*'Lane Miles'!$D$10*B17*365)/100))</f>
        <v>3618377.7646963103</v>
      </c>
      <c r="I17" s="115">
        <f>(($D$126*(HLOOKUP($C17,$E$124:$I$130,5)*'Lane Miles'!$D$10*(B17*0.04)*365)/100))</f>
        <v>144735.11058785242</v>
      </c>
      <c r="J17" s="115">
        <f t="shared" si="0"/>
        <v>3763112.8752841628</v>
      </c>
      <c r="L17" s="123">
        <f t="shared" si="1"/>
        <v>3818855.0218304265</v>
      </c>
      <c r="M17" s="123">
        <f t="shared" si="2"/>
        <v>0</v>
      </c>
      <c r="N17" s="123">
        <f t="shared" si="3"/>
        <v>3818855.0218304265</v>
      </c>
      <c r="O17" s="124">
        <f t="shared" si="4"/>
        <v>3179663.6316149025</v>
      </c>
    </row>
    <row r="18" spans="1:15" x14ac:dyDescent="0.3">
      <c r="A18" s="116">
        <v>2029</v>
      </c>
      <c r="B18" s="116">
        <f t="shared" si="5"/>
        <v>29008</v>
      </c>
      <c r="C18" s="117" t="s">
        <v>27</v>
      </c>
      <c r="D18" s="118" t="s">
        <v>28</v>
      </c>
      <c r="E18" s="128">
        <f t="shared" si="6"/>
        <v>85946.02865235701</v>
      </c>
      <c r="F18" s="128"/>
      <c r="G18" s="116"/>
      <c r="H18" s="115">
        <f>(($D$126*(HLOOKUP($C18,$E$124:$I$130,2)*'Lane Miles'!$D$10*B18*365)/100))</f>
        <v>3927771.3538615997</v>
      </c>
      <c r="I18" s="115">
        <f>(($D$126*(HLOOKUP($C18,$E$124:$I$130,5)*'Lane Miles'!$D$10*(B18*0.04)*365)/100))</f>
        <v>154378.4914735168</v>
      </c>
      <c r="J18" s="115">
        <f t="shared" si="0"/>
        <v>4082149.8453351166</v>
      </c>
      <c r="L18" s="123">
        <f t="shared" si="1"/>
        <v>4168095.8739874735</v>
      </c>
      <c r="M18" s="123">
        <f t="shared" si="2"/>
        <v>0</v>
      </c>
      <c r="N18" s="123">
        <f t="shared" si="3"/>
        <v>4168095.8739874735</v>
      </c>
      <c r="O18" s="124">
        <f t="shared" si="4"/>
        <v>3366100.2260619942</v>
      </c>
    </row>
    <row r="19" spans="1:15" x14ac:dyDescent="0.3">
      <c r="A19" s="114">
        <v>2030</v>
      </c>
      <c r="B19" s="116">
        <f t="shared" si="5"/>
        <v>29298</v>
      </c>
      <c r="C19" s="117" t="s">
        <v>27</v>
      </c>
      <c r="D19" s="118" t="s">
        <v>28</v>
      </c>
      <c r="E19" s="128">
        <f t="shared" si="6"/>
        <v>88343.922851757772</v>
      </c>
      <c r="F19" s="128"/>
      <c r="G19" s="116"/>
      <c r="H19" s="115">
        <f>(($D$126*(HLOOKUP($C19,$E$124:$I$130,2)*'Lane Miles'!$D$10*B19*365)/100))</f>
        <v>3967038.2351571</v>
      </c>
      <c r="I19" s="115">
        <f>(($D$126*(HLOOKUP($C19,$E$124:$I$130,5)*'Lane Miles'!$D$10*(B19*0.04)*365)/100))</f>
        <v>155921.85063400082</v>
      </c>
      <c r="J19" s="115">
        <f t="shared" si="0"/>
        <v>4122960.0857911007</v>
      </c>
      <c r="L19" s="123">
        <f t="shared" si="1"/>
        <v>4211304.0086428588</v>
      </c>
      <c r="M19" s="123">
        <f t="shared" si="2"/>
        <v>0</v>
      </c>
      <c r="N19" s="123">
        <f t="shared" si="3"/>
        <v>4211304.0086428588</v>
      </c>
      <c r="O19" s="124">
        <f t="shared" si="4"/>
        <v>3298733.8077651975</v>
      </c>
    </row>
    <row r="20" spans="1:15" x14ac:dyDescent="0.3">
      <c r="A20" s="116">
        <v>2031</v>
      </c>
      <c r="B20" s="116">
        <f t="shared" si="5"/>
        <v>29591</v>
      </c>
      <c r="C20" s="117" t="s">
        <v>29</v>
      </c>
      <c r="D20" s="118" t="s">
        <v>30</v>
      </c>
      <c r="E20" s="128">
        <v>0</v>
      </c>
      <c r="F20" s="128">
        <f>'Pavement Lifecycle'!$K$10*'Lane Miles'!$E$10*(1+$B$2)^(A20-$B$3)</f>
        <v>2473608.5734814913</v>
      </c>
      <c r="G20" s="116"/>
      <c r="H20" s="115"/>
      <c r="I20" s="115">
        <f>(($D$126*(HLOOKUP($C20,$E$124:$I$130,5)*'Lane Miles'!$D$10*(B20*0.04)*365)/100))</f>
        <v>149119.34324728043</v>
      </c>
      <c r="J20" s="115"/>
      <c r="L20" s="123">
        <f t="shared" si="1"/>
        <v>2473608.5734814913</v>
      </c>
      <c r="M20" s="123">
        <f t="shared" si="2"/>
        <v>0</v>
      </c>
      <c r="N20" s="123">
        <f t="shared" si="3"/>
        <v>2473608.5734814913</v>
      </c>
      <c r="O20" s="124">
        <f t="shared" si="4"/>
        <v>1879329.7552011458</v>
      </c>
    </row>
    <row r="21" spans="1:15" x14ac:dyDescent="0.3">
      <c r="A21" s="116">
        <v>2032</v>
      </c>
      <c r="B21" s="116">
        <f t="shared" si="5"/>
        <v>29887</v>
      </c>
      <c r="C21" s="117" t="s">
        <v>31</v>
      </c>
      <c r="D21" s="118" t="s">
        <v>28</v>
      </c>
      <c r="E21" s="128">
        <f t="shared" ref="E21:E26" si="7">(VLOOKUP(C21,$A$112:$D$118,4,0))*(1+$B$2)^(A21-$B$3)</f>
        <v>0</v>
      </c>
      <c r="F21" s="128"/>
      <c r="G21" s="116"/>
      <c r="H21" s="115">
        <f>(($D$126*(HLOOKUP($C21,$E$124:$I$130,2)*'Lane Miles'!$D$10*B21*365)/100))</f>
        <v>4046790.6250986499</v>
      </c>
      <c r="I21" s="115">
        <f>(($D$126*(HLOOKUP($C21,$E$124:$I$130,5)*'Lane Miles'!$D$10*(B21*0.04)*365)/100))</f>
        <v>159056.46630822518</v>
      </c>
      <c r="J21" s="115">
        <f t="shared" si="0"/>
        <v>4205847.0914068753</v>
      </c>
      <c r="L21" s="123">
        <f t="shared" si="1"/>
        <v>4205847.0914068753</v>
      </c>
      <c r="M21" s="123">
        <f t="shared" si="2"/>
        <v>0</v>
      </c>
      <c r="N21" s="123">
        <f t="shared" si="3"/>
        <v>4205847.0914068753</v>
      </c>
      <c r="O21" s="124">
        <f t="shared" si="4"/>
        <v>3099322.9096692367</v>
      </c>
    </row>
    <row r="22" spans="1:15" x14ac:dyDescent="0.3">
      <c r="A22" s="116">
        <v>2033</v>
      </c>
      <c r="B22" s="116">
        <f t="shared" si="5"/>
        <v>30186</v>
      </c>
      <c r="C22" s="117" t="s">
        <v>31</v>
      </c>
      <c r="D22" s="118" t="s">
        <v>28</v>
      </c>
      <c r="E22" s="128">
        <f t="shared" si="7"/>
        <v>0</v>
      </c>
      <c r="F22" s="128"/>
      <c r="G22" s="116"/>
      <c r="H22" s="115">
        <f>(($D$126*(HLOOKUP($C22,$E$124:$I$130,2)*'Lane Miles'!$D$10*B22*365)/100))</f>
        <v>4087276.1337446994</v>
      </c>
      <c r="I22" s="115">
        <f>(($D$126*(HLOOKUP($C22,$E$124:$I$130,5)*'Lane Miles'!$D$10*(B22*0.04)*365)/100))</f>
        <v>160647.72282196558</v>
      </c>
      <c r="J22" s="115">
        <f t="shared" si="0"/>
        <v>4247923.8565666648</v>
      </c>
      <c r="L22" s="123">
        <f t="shared" si="1"/>
        <v>4247923.8565666648</v>
      </c>
      <c r="M22" s="123">
        <f t="shared" si="2"/>
        <v>0</v>
      </c>
      <c r="N22" s="123">
        <f t="shared" si="3"/>
        <v>4247923.8565666648</v>
      </c>
      <c r="O22" s="124">
        <f t="shared" si="4"/>
        <v>3036207.1968422011</v>
      </c>
    </row>
    <row r="23" spans="1:15" x14ac:dyDescent="0.3">
      <c r="A23" s="116">
        <v>2034</v>
      </c>
      <c r="B23" s="116">
        <f t="shared" si="5"/>
        <v>30488</v>
      </c>
      <c r="C23" s="117" t="s">
        <v>32</v>
      </c>
      <c r="D23" s="118" t="s">
        <v>28</v>
      </c>
      <c r="E23" s="128">
        <f t="shared" si="7"/>
        <v>16437.239902528541</v>
      </c>
      <c r="F23" s="128"/>
      <c r="G23" s="116"/>
      <c r="H23" s="115">
        <f>(($D$126*(HLOOKUP($C23,$E$124:$I$130,2)*'Lane Miles'!$D$10*B23*365)/100))</f>
        <v>3840990.9574896805</v>
      </c>
      <c r="I23" s="115">
        <f>(($D$126*(HLOOKUP($C23,$E$124:$I$130,5)*'Lane Miles'!$D$10*(B23*0.04)*365)/100))</f>
        <v>153639.63829958724</v>
      </c>
      <c r="J23" s="115">
        <f t="shared" si="0"/>
        <v>3994630.5957892677</v>
      </c>
      <c r="L23" s="123">
        <f t="shared" si="1"/>
        <v>4011067.8356917962</v>
      </c>
      <c r="M23" s="123">
        <f t="shared" si="2"/>
        <v>0</v>
      </c>
      <c r="N23" s="123">
        <f t="shared" si="3"/>
        <v>4011067.8356917962</v>
      </c>
      <c r="O23" s="124">
        <f t="shared" si="4"/>
        <v>2780712.0795902512</v>
      </c>
    </row>
    <row r="24" spans="1:15" x14ac:dyDescent="0.3">
      <c r="A24" s="116">
        <v>2035</v>
      </c>
      <c r="B24" s="116">
        <f t="shared" si="5"/>
        <v>30793</v>
      </c>
      <c r="C24" s="117" t="s">
        <v>33</v>
      </c>
      <c r="D24" s="118" t="s">
        <v>28</v>
      </c>
      <c r="E24" s="128">
        <f t="shared" si="7"/>
        <v>67583.355583236334</v>
      </c>
      <c r="F24" s="128"/>
      <c r="G24" s="116"/>
      <c r="H24" s="115">
        <f>(($D$126*(HLOOKUP($C24,$E$124:$I$130,2)*'Lane Miles'!$D$10*B24*365)/100))</f>
        <v>3879415.9851082307</v>
      </c>
      <c r="I24" s="115">
        <f>(($D$126*(HLOOKUP($C24,$E$124:$I$130,5)*'Lane Miles'!$D$10*(B24*0.04)*365)/100))</f>
        <v>155176.63940432924</v>
      </c>
      <c r="J24" s="115">
        <f t="shared" si="0"/>
        <v>4034592.6245125597</v>
      </c>
      <c r="L24" s="123">
        <f t="shared" si="1"/>
        <v>4102175.9800957963</v>
      </c>
      <c r="M24" s="123">
        <f t="shared" si="2"/>
        <v>0</v>
      </c>
      <c r="N24" s="123">
        <f t="shared" si="3"/>
        <v>4102175.9800957963</v>
      </c>
      <c r="O24" s="124">
        <f t="shared" si="4"/>
        <v>2758364.3971121088</v>
      </c>
    </row>
    <row r="25" spans="1:15" x14ac:dyDescent="0.3">
      <c r="A25" s="116">
        <v>2036</v>
      </c>
      <c r="B25" s="116">
        <f t="shared" si="5"/>
        <v>31101</v>
      </c>
      <c r="C25" s="117" t="s">
        <v>27</v>
      </c>
      <c r="D25" s="118" t="s">
        <v>28</v>
      </c>
      <c r="E25" s="128">
        <f t="shared" si="7"/>
        <v>104203.39680601296</v>
      </c>
      <c r="F25" s="128"/>
      <c r="G25" s="116"/>
      <c r="H25" s="115">
        <f>(($D$126*(HLOOKUP($C25,$E$124:$I$130,2)*'Lane Miles'!$D$10*B25*365)/100))</f>
        <v>4211169.9143839497</v>
      </c>
      <c r="I25" s="115">
        <f>(($D$126*(HLOOKUP($C25,$E$124:$I$130,5)*'Lane Miles'!$D$10*(B25*0.04)*365)/100))</f>
        <v>165517.28706969958</v>
      </c>
      <c r="J25" s="115">
        <f t="shared" si="0"/>
        <v>4376687.2014536494</v>
      </c>
      <c r="L25" s="123">
        <f t="shared" si="1"/>
        <v>4480890.5982596623</v>
      </c>
      <c r="M25" s="123">
        <f t="shared" si="2"/>
        <v>0</v>
      </c>
      <c r="N25" s="123">
        <f t="shared" si="3"/>
        <v>4480890.5982596623</v>
      </c>
      <c r="O25" s="124">
        <f t="shared" si="4"/>
        <v>2922422.6601958787</v>
      </c>
    </row>
    <row r="26" spans="1:15" x14ac:dyDescent="0.3">
      <c r="A26" s="116">
        <v>2037</v>
      </c>
      <c r="B26" s="116">
        <f t="shared" si="5"/>
        <v>31412</v>
      </c>
      <c r="C26" s="117" t="s">
        <v>27</v>
      </c>
      <c r="D26" s="118" t="s">
        <v>28</v>
      </c>
      <c r="E26" s="128">
        <f t="shared" si="7"/>
        <v>107110.67157690073</v>
      </c>
      <c r="F26" s="128"/>
      <c r="G26" s="116"/>
      <c r="H26" s="115">
        <f>(($D$126*(HLOOKUP($C26,$E$124:$I$130,2)*'Lane Miles'!$D$10*B26*365)/100))</f>
        <v>4253280.2594973994</v>
      </c>
      <c r="I26" s="115">
        <f>(($D$126*(HLOOKUP($C26,$E$124:$I$130,5)*'Lane Miles'!$D$10*(B26*0.04)*365)/100))</f>
        <v>167172.40672111523</v>
      </c>
      <c r="J26" s="115">
        <f t="shared" si="0"/>
        <v>4420452.6662185146</v>
      </c>
      <c r="L26" s="123">
        <f t="shared" si="1"/>
        <v>4527563.337795415</v>
      </c>
      <c r="M26" s="123">
        <f t="shared" si="2"/>
        <v>0</v>
      </c>
      <c r="N26" s="123">
        <f t="shared" si="3"/>
        <v>4527563.337795415</v>
      </c>
      <c r="O26" s="124">
        <f t="shared" si="4"/>
        <v>2864076.1136175455</v>
      </c>
    </row>
    <row r="27" spans="1:15" x14ac:dyDescent="0.3">
      <c r="A27" s="116">
        <v>2038</v>
      </c>
      <c r="B27" s="116">
        <f t="shared" si="5"/>
        <v>31726</v>
      </c>
      <c r="C27" s="117" t="s">
        <v>29</v>
      </c>
      <c r="D27" s="118" t="s">
        <v>30</v>
      </c>
      <c r="E27" s="128">
        <v>0</v>
      </c>
      <c r="F27" s="128">
        <f>'Pavement Lifecycle'!$K$10*'Lane Miles'!$E$10*(1+$B$2)^(A27-$B$3)</f>
        <v>2999073.0202072999</v>
      </c>
      <c r="G27" s="116"/>
      <c r="H27" s="115"/>
      <c r="I27" s="115">
        <f>(($D$126*(HLOOKUP($C27,$E$124:$I$130,5)*'Lane Miles'!$D$10*(B27*0.04)*365)/100))</f>
        <v>159878.35098047441</v>
      </c>
      <c r="J27" s="115"/>
      <c r="L27" s="123">
        <f t="shared" si="1"/>
        <v>2999073.0202072999</v>
      </c>
      <c r="M27" s="123">
        <f t="shared" si="2"/>
        <v>0</v>
      </c>
      <c r="N27" s="123">
        <f t="shared" si="3"/>
        <v>2999073.0202072999</v>
      </c>
      <c r="O27" s="124">
        <f t="shared" si="4"/>
        <v>1840129.5322379027</v>
      </c>
    </row>
    <row r="28" spans="1:15" x14ac:dyDescent="0.3">
      <c r="A28" s="116">
        <v>2039</v>
      </c>
      <c r="B28" s="116">
        <f t="shared" si="5"/>
        <v>32043</v>
      </c>
      <c r="C28" s="117" t="s">
        <v>31</v>
      </c>
      <c r="D28" s="118" t="s">
        <v>28</v>
      </c>
      <c r="E28" s="128">
        <f t="shared" ref="E28:E33" si="8">(VLOOKUP(C28,$A$112:$D$118,4,0))*(1+$B$2)^(A28-$B$3)</f>
        <v>0</v>
      </c>
      <c r="F28" s="128"/>
      <c r="G28" s="116"/>
      <c r="H28" s="115">
        <f>(($D$126*(HLOOKUP($C28,$E$124:$I$130,2)*'Lane Miles'!$D$10*B28*365)/100))</f>
        <v>4338719.57707485</v>
      </c>
      <c r="I28" s="115">
        <f>(($D$126*(HLOOKUP($C28,$E$124:$I$130,5)*'Lane Miles'!$D$10*(B28*0.04)*365)/100))</f>
        <v>170530.54337720279</v>
      </c>
      <c r="J28" s="115">
        <f t="shared" si="0"/>
        <v>4509250.1204520529</v>
      </c>
      <c r="L28" s="123">
        <f t="shared" si="1"/>
        <v>4509250.1204520529</v>
      </c>
      <c r="M28" s="123">
        <f t="shared" si="2"/>
        <v>0</v>
      </c>
      <c r="N28" s="123">
        <f t="shared" si="3"/>
        <v>4509250.1204520529</v>
      </c>
      <c r="O28" s="124">
        <f t="shared" si="4"/>
        <v>2683533.4662811523</v>
      </c>
    </row>
    <row r="29" spans="1:15" x14ac:dyDescent="0.3">
      <c r="A29" s="116">
        <v>2040</v>
      </c>
      <c r="B29" s="116">
        <f t="shared" si="5"/>
        <v>32363</v>
      </c>
      <c r="C29" s="117" t="s">
        <v>31</v>
      </c>
      <c r="D29" s="118" t="s">
        <v>28</v>
      </c>
      <c r="E29" s="128">
        <f t="shared" si="8"/>
        <v>0</v>
      </c>
      <c r="F29" s="128"/>
      <c r="G29" s="116"/>
      <c r="H29" s="115">
        <f>(($D$126*(HLOOKUP($C29,$E$124:$I$130,2)*'Lane Miles'!$D$10*B29*365)/100))</f>
        <v>4382048.5495388499</v>
      </c>
      <c r="I29" s="115">
        <f>(($D$126*(HLOOKUP($C29,$E$124:$I$130,5)*'Lane Miles'!$D$10*(B29*0.04)*365)/100))</f>
        <v>172233.56038187482</v>
      </c>
      <c r="J29" s="115">
        <f t="shared" si="0"/>
        <v>4554282.1099207243</v>
      </c>
      <c r="L29" s="123">
        <f t="shared" si="1"/>
        <v>4554282.1099207243</v>
      </c>
      <c r="M29" s="123">
        <f t="shared" si="2"/>
        <v>0</v>
      </c>
      <c r="N29" s="123">
        <f t="shared" si="3"/>
        <v>4554282.1099207243</v>
      </c>
      <c r="O29" s="124">
        <f t="shared" si="4"/>
        <v>2628838.7869578907</v>
      </c>
    </row>
    <row r="30" spans="1:15" x14ac:dyDescent="0.3">
      <c r="A30" s="116">
        <v>2041</v>
      </c>
      <c r="B30" s="116">
        <f t="shared" si="5"/>
        <v>32687</v>
      </c>
      <c r="C30" s="117" t="s">
        <v>32</v>
      </c>
      <c r="D30" s="118" t="s">
        <v>28</v>
      </c>
      <c r="E30" s="128">
        <f t="shared" si="8"/>
        <v>19928.974716062563</v>
      </c>
      <c r="F30" s="128"/>
      <c r="G30" s="116"/>
      <c r="H30" s="115">
        <f>(($D$126*(HLOOKUP($C30,$E$124:$I$130,2)*'Lane Miles'!$D$10*B30*365)/100))</f>
        <v>4118029.1074345708</v>
      </c>
      <c r="I30" s="115">
        <f>(($D$126*(HLOOKUP($C30,$E$124:$I$130,5)*'Lane Miles'!$D$10*(B30*0.04)*365)/100))</f>
        <v>164721.16429738284</v>
      </c>
      <c r="J30" s="115">
        <f t="shared" si="0"/>
        <v>4282750.2717319541</v>
      </c>
      <c r="L30" s="123">
        <f t="shared" si="1"/>
        <v>4302679.2464480167</v>
      </c>
      <c r="M30" s="123">
        <f t="shared" si="2"/>
        <v>0</v>
      </c>
      <c r="N30" s="123">
        <f t="shared" si="3"/>
        <v>4302679.2464480167</v>
      </c>
      <c r="O30" s="124">
        <f t="shared" si="4"/>
        <v>2408930.8384591294</v>
      </c>
    </row>
    <row r="31" spans="1:15" x14ac:dyDescent="0.3">
      <c r="A31" s="116">
        <v>2042</v>
      </c>
      <c r="B31" s="116">
        <f t="shared" si="5"/>
        <v>33014</v>
      </c>
      <c r="C31" s="117" t="s">
        <v>33</v>
      </c>
      <c r="D31" s="118" t="s">
        <v>28</v>
      </c>
      <c r="E31" s="128">
        <f t="shared" si="8"/>
        <v>81939.972442562823</v>
      </c>
      <c r="F31" s="128"/>
      <c r="G31" s="116"/>
      <c r="H31" s="115">
        <f>(($D$126*(HLOOKUP($C31,$E$124:$I$130,2)*'Lane Miles'!$D$10*B31*365)/100))</f>
        <v>4159225.7763895411</v>
      </c>
      <c r="I31" s="115">
        <f>(($D$126*(HLOOKUP($C31,$E$124:$I$130,5)*'Lane Miles'!$D$10*(B31*0.04)*365)/100))</f>
        <v>166369.03105558164</v>
      </c>
      <c r="J31" s="115">
        <f t="shared" si="0"/>
        <v>4325594.8074451229</v>
      </c>
      <c r="L31" s="123">
        <f t="shared" si="1"/>
        <v>4407534.7798876856</v>
      </c>
      <c r="M31" s="123">
        <f t="shared" si="2"/>
        <v>4558044.9956956776</v>
      </c>
      <c r="N31" s="123">
        <f t="shared" si="3"/>
        <v>-150510.21580799203</v>
      </c>
      <c r="O31" s="124">
        <f t="shared" si="4"/>
        <v>-81732.102840537147</v>
      </c>
    </row>
    <row r="32" spans="1:15" x14ac:dyDescent="0.3">
      <c r="A32" s="116">
        <v>2043</v>
      </c>
      <c r="B32" s="116">
        <f t="shared" si="5"/>
        <v>33344</v>
      </c>
      <c r="C32" s="117" t="s">
        <v>27</v>
      </c>
      <c r="D32" s="118" t="s">
        <v>28</v>
      </c>
      <c r="E32" s="128">
        <f t="shared" si="8"/>
        <v>126339.14651056548</v>
      </c>
      <c r="F32" s="128"/>
      <c r="G32" s="116"/>
      <c r="H32" s="115">
        <f>(($D$126*(HLOOKUP($C32,$E$124:$I$130,2)*'Lane Miles'!$D$10*B32*365)/100))</f>
        <v>4514878.9307487998</v>
      </c>
      <c r="I32" s="115">
        <f>(($D$126*(HLOOKUP($C32,$E$124:$I$130,5)*'Lane Miles'!$D$10*(B32*0.04)*365)/100))</f>
        <v>177454.3718868224</v>
      </c>
      <c r="J32" s="115">
        <f t="shared" si="0"/>
        <v>4692333.3026356222</v>
      </c>
      <c r="L32" s="123">
        <f t="shared" si="1"/>
        <v>4818672.4491461879</v>
      </c>
      <c r="M32" s="123">
        <f t="shared" si="2"/>
        <v>4603606.1166922115</v>
      </c>
      <c r="N32" s="123">
        <f t="shared" si="3"/>
        <v>215066.33245397639</v>
      </c>
      <c r="O32" s="124">
        <f t="shared" si="4"/>
        <v>113276.66598182679</v>
      </c>
    </row>
    <row r="33" spans="1:15" x14ac:dyDescent="0.3">
      <c r="A33" s="116">
        <v>2044</v>
      </c>
      <c r="B33" s="116">
        <f t="shared" si="5"/>
        <v>33677</v>
      </c>
      <c r="C33" s="117" t="s">
        <v>27</v>
      </c>
      <c r="D33" s="118" t="s">
        <v>28</v>
      </c>
      <c r="E33" s="128">
        <f t="shared" si="8"/>
        <v>129864.00869821025</v>
      </c>
      <c r="F33" s="128"/>
      <c r="G33" s="116"/>
      <c r="H33" s="115">
        <f>(($D$126*(HLOOKUP($C33,$E$124:$I$130,2)*'Lane Miles'!$D$10*B33*365)/100))</f>
        <v>4559968.1427191496</v>
      </c>
      <c r="I33" s="115">
        <f>(($D$126*(HLOOKUP($C33,$E$124:$I$130,5)*'Lane Miles'!$D$10*(B33*0.04)*365)/100))</f>
        <v>179226.57395730916</v>
      </c>
      <c r="J33" s="115">
        <f t="shared" si="0"/>
        <v>4739194.7166764587</v>
      </c>
      <c r="L33" s="123">
        <f t="shared" si="1"/>
        <v>4869058.7253746688</v>
      </c>
      <c r="M33" s="123">
        <f t="shared" si="2"/>
        <v>4649581.4296978042</v>
      </c>
      <c r="N33" s="123">
        <f t="shared" si="3"/>
        <v>219477.29567686468</v>
      </c>
      <c r="O33" s="124">
        <f t="shared" si="4"/>
        <v>112124.09845901492</v>
      </c>
    </row>
    <row r="34" spans="1:15" x14ac:dyDescent="0.3">
      <c r="A34" s="116">
        <v>2045</v>
      </c>
      <c r="B34" s="116">
        <f t="shared" si="5"/>
        <v>34014</v>
      </c>
      <c r="C34" s="117" t="s">
        <v>29</v>
      </c>
      <c r="D34" s="118" t="s">
        <v>30</v>
      </c>
      <c r="E34" s="128">
        <v>0</v>
      </c>
      <c r="F34" s="128">
        <f>'Pavement Lifecycle'!$K$10*'Lane Miles'!$E$10*(1+$B$2)^(A34-$B$3)</f>
        <v>3636160.98236435</v>
      </c>
      <c r="G34" s="116"/>
      <c r="H34" s="115"/>
      <c r="I34" s="115">
        <f>(($D$126*(HLOOKUP($C34,$E$124:$I$130,5)*'Lane Miles'!$D$10*(B34*0.04)*365)/100))</f>
        <v>171408.3789399816</v>
      </c>
      <c r="J34" s="115"/>
      <c r="L34" s="123">
        <f t="shared" si="1"/>
        <v>3636160.98236435</v>
      </c>
      <c r="M34" s="123">
        <f t="shared" si="2"/>
        <v>4696108.9987154771</v>
      </c>
      <c r="N34" s="123">
        <f t="shared" si="3"/>
        <v>-1059948.0163511271</v>
      </c>
      <c r="O34" s="124">
        <f t="shared" si="4"/>
        <v>-525212.75542248948</v>
      </c>
    </row>
    <row r="35" spans="1:15" x14ac:dyDescent="0.3">
      <c r="A35" s="116">
        <v>2046</v>
      </c>
      <c r="B35" s="116">
        <f t="shared" si="5"/>
        <v>34354</v>
      </c>
      <c r="C35" s="117" t="s">
        <v>31</v>
      </c>
      <c r="D35" s="118" t="s">
        <v>28</v>
      </c>
      <c r="E35" s="128">
        <f>(VLOOKUP(C35,$A$112:$D$118,4,0))*(1+$B$2)^(A35-$B$3)</f>
        <v>0</v>
      </c>
      <c r="F35" s="128"/>
      <c r="G35" s="116"/>
      <c r="H35" s="115">
        <f>(($D$126*(HLOOKUP($C35,$E$124:$I$130,2)*'Lane Miles'!$D$10*B35*365)/100))</f>
        <v>4651636.0000883006</v>
      </c>
      <c r="I35" s="115">
        <f>(($D$126*(HLOOKUP($C35,$E$124:$I$130,5)*'Lane Miles'!$D$10*(B35*0.04)*365)/100))</f>
        <v>182829.51930781841</v>
      </c>
      <c r="J35" s="115">
        <f t="shared" si="0"/>
        <v>4834465.5193961188</v>
      </c>
      <c r="L35" s="123">
        <f t="shared" si="1"/>
        <v>4834465.5193961188</v>
      </c>
      <c r="M35" s="123">
        <f t="shared" si="2"/>
        <v>4743050.7597422097</v>
      </c>
      <c r="N35" s="123">
        <f t="shared" si="3"/>
        <v>91414.759653909132</v>
      </c>
      <c r="O35" s="124">
        <f t="shared" si="4"/>
        <v>43934.769773199172</v>
      </c>
    </row>
    <row r="36" spans="1:15" x14ac:dyDescent="0.3">
      <c r="A36" s="116">
        <v>2047</v>
      </c>
      <c r="B36" s="116">
        <f t="shared" si="5"/>
        <v>34698</v>
      </c>
      <c r="C36" s="117" t="s">
        <v>31</v>
      </c>
      <c r="D36" s="118" t="s">
        <v>28</v>
      </c>
      <c r="E36" s="128">
        <f>(VLOOKUP(C36,$A$112:$D$118,4,0))*(1+$B$2)^(A36-$B$3)</f>
        <v>0</v>
      </c>
      <c r="F36" s="128"/>
      <c r="G36" s="116"/>
      <c r="H36" s="115">
        <f>(($D$126*(HLOOKUP($C36,$E$124:$I$130,2)*'Lane Miles'!$D$10*B36*365)/100))</f>
        <v>4698214.6454870999</v>
      </c>
      <c r="I36" s="115">
        <f>(($D$126*(HLOOKUP($C36,$E$124:$I$130,5)*'Lane Miles'!$D$10*(B36*0.04)*365)/100))</f>
        <v>184660.26258784081</v>
      </c>
      <c r="J36" s="115">
        <f t="shared" si="0"/>
        <v>4882874.9080749406</v>
      </c>
      <c r="L36" s="123">
        <f t="shared" si="1"/>
        <v>4882874.9080749406</v>
      </c>
      <c r="M36" s="123">
        <f t="shared" si="2"/>
        <v>4790544.7767810207</v>
      </c>
      <c r="N36" s="123">
        <f t="shared" si="3"/>
        <v>92330.131293919869</v>
      </c>
      <c r="O36" s="124">
        <f t="shared" si="4"/>
        <v>43040.451753076108</v>
      </c>
    </row>
    <row r="37" spans="1:15" x14ac:dyDescent="0.3">
      <c r="A37" s="116">
        <v>2048</v>
      </c>
      <c r="B37" s="116">
        <f t="shared" si="5"/>
        <v>35045</v>
      </c>
      <c r="C37" s="117" t="s">
        <v>32</v>
      </c>
      <c r="D37" s="118" t="s">
        <v>28</v>
      </c>
      <c r="E37" s="128">
        <f>(VLOOKUP(C37,$A$112:$D$118,4,0))*(1+$B$2)^(A37-$B$3)</f>
        <v>24162.452795518609</v>
      </c>
      <c r="F37" s="128"/>
      <c r="G37" s="116"/>
      <c r="H37" s="115">
        <f>(($D$126*(HLOOKUP($C37,$E$124:$I$130,2)*'Lane Miles'!$D$10*B37*365)/100))</f>
        <v>4415098.6652199505</v>
      </c>
      <c r="I37" s="115">
        <f>(($D$126*(HLOOKUP($C37,$E$124:$I$130,5)*'Lane Miles'!$D$10*(B37*0.04)*365)/100))</f>
        <v>176603.94660879803</v>
      </c>
      <c r="J37" s="115">
        <f t="shared" si="0"/>
        <v>4591702.6118287481</v>
      </c>
      <c r="L37" s="123">
        <f t="shared" si="1"/>
        <v>4615865.0646242667</v>
      </c>
      <c r="M37" s="123">
        <f t="shared" si="2"/>
        <v>4838452.9858288914</v>
      </c>
      <c r="N37" s="123">
        <f t="shared" si="3"/>
        <v>-222587.9212046247</v>
      </c>
      <c r="O37" s="124">
        <f t="shared" si="4"/>
        <v>-100641.3134791699</v>
      </c>
    </row>
    <row r="38" spans="1:15" x14ac:dyDescent="0.3">
      <c r="A38" s="114">
        <v>2049</v>
      </c>
      <c r="B38" s="116">
        <f t="shared" si="5"/>
        <v>35395</v>
      </c>
      <c r="C38" s="117" t="s">
        <v>33</v>
      </c>
      <c r="D38" s="118" t="s">
        <v>28</v>
      </c>
      <c r="E38" s="128">
        <f>(VLOOKUP(C38,$A$112:$D$118,4,0))*(1+$B$2)^(A38-$B$3)</f>
        <v>99346.340914054323</v>
      </c>
      <c r="F38" s="128"/>
      <c r="G38" s="119">
        <f>-(F34/6)*2</f>
        <v>-1212053.6607881167</v>
      </c>
      <c r="H38" s="115">
        <f>(($D$126*(HLOOKUP($C38,$E$124:$I$130,2)*'Lane Miles'!$D$10*B38*365)/100))</f>
        <v>4459192.9592084512</v>
      </c>
      <c r="I38" s="115">
        <f>(($D$126*(HLOOKUP($C38,$E$124:$I$130,5)*'Lane Miles'!$D$10*(B38*0.04)*365)/100))</f>
        <v>178367.71836833801</v>
      </c>
      <c r="J38" s="115">
        <f t="shared" si="0"/>
        <v>4637560.6775767896</v>
      </c>
      <c r="L38" s="123">
        <f t="shared" si="1"/>
        <v>3524853.357702727</v>
      </c>
      <c r="M38" s="123">
        <f t="shared" si="2"/>
        <v>4886775.38688582</v>
      </c>
      <c r="N38" s="123">
        <f t="shared" si="3"/>
        <v>-1361922.029183093</v>
      </c>
      <c r="O38" s="124">
        <f t="shared" si="4"/>
        <v>-597266.67284202424</v>
      </c>
    </row>
    <row r="39" spans="1:15" x14ac:dyDescent="0.3">
      <c r="A39" s="116">
        <v>2050</v>
      </c>
      <c r="B39" s="116">
        <f t="shared" si="5"/>
        <v>35749</v>
      </c>
      <c r="C39" s="117" t="s">
        <v>27</v>
      </c>
      <c r="D39" s="118" t="s">
        <v>28</v>
      </c>
      <c r="E39" s="128">
        <v>0</v>
      </c>
      <c r="F39" s="128"/>
      <c r="G39" s="116"/>
      <c r="H39" s="128">
        <v>0</v>
      </c>
      <c r="I39" s="128">
        <v>0</v>
      </c>
      <c r="J39" s="115">
        <f t="shared" si="0"/>
        <v>0</v>
      </c>
      <c r="L39" s="123">
        <f t="shared" si="1"/>
        <v>0</v>
      </c>
      <c r="M39" s="123">
        <f t="shared" si="2"/>
        <v>0</v>
      </c>
      <c r="N39" s="123">
        <f t="shared" si="3"/>
        <v>0</v>
      </c>
      <c r="O39" s="124">
        <f t="shared" si="4"/>
        <v>0</v>
      </c>
    </row>
    <row r="40" spans="1:15" x14ac:dyDescent="0.3">
      <c r="A40" s="116">
        <v>2051</v>
      </c>
      <c r="B40" s="116">
        <f t="shared" si="5"/>
        <v>36106</v>
      </c>
      <c r="C40" s="117" t="s">
        <v>27</v>
      </c>
      <c r="D40" s="118" t="s">
        <v>28</v>
      </c>
      <c r="E40" s="128">
        <v>0</v>
      </c>
      <c r="F40" s="128"/>
      <c r="G40" s="116"/>
      <c r="H40" s="128">
        <v>0</v>
      </c>
      <c r="I40" s="128">
        <v>0</v>
      </c>
      <c r="J40" s="115">
        <f t="shared" si="0"/>
        <v>0</v>
      </c>
      <c r="L40" s="123">
        <f t="shared" si="1"/>
        <v>0</v>
      </c>
      <c r="M40" s="123">
        <f t="shared" si="2"/>
        <v>0</v>
      </c>
      <c r="N40" s="123">
        <f t="shared" si="3"/>
        <v>0</v>
      </c>
      <c r="O40" s="124">
        <f t="shared" si="4"/>
        <v>0</v>
      </c>
    </row>
    <row r="41" spans="1:15" x14ac:dyDescent="0.3">
      <c r="A41" s="116">
        <v>2052</v>
      </c>
      <c r="B41" s="116">
        <f t="shared" si="5"/>
        <v>36467</v>
      </c>
      <c r="C41" s="117" t="s">
        <v>29</v>
      </c>
      <c r="D41" s="118" t="s">
        <v>30</v>
      </c>
      <c r="E41" s="128">
        <v>0</v>
      </c>
      <c r="F41" s="128"/>
      <c r="G41" s="116"/>
      <c r="H41" s="128">
        <v>0</v>
      </c>
      <c r="I41" s="128">
        <v>0</v>
      </c>
      <c r="J41" s="115">
        <f t="shared" si="0"/>
        <v>0</v>
      </c>
      <c r="L41" s="123">
        <f t="shared" si="1"/>
        <v>0</v>
      </c>
      <c r="M41" s="123">
        <f t="shared" si="2"/>
        <v>0</v>
      </c>
      <c r="N41" s="123">
        <f t="shared" si="3"/>
        <v>0</v>
      </c>
      <c r="O41" s="124">
        <f t="shared" si="4"/>
        <v>0</v>
      </c>
    </row>
    <row r="42" spans="1:15" x14ac:dyDescent="0.3">
      <c r="A42" s="116">
        <v>2053</v>
      </c>
      <c r="B42" s="116">
        <f t="shared" si="5"/>
        <v>36832</v>
      </c>
      <c r="C42" s="117" t="s">
        <v>31</v>
      </c>
      <c r="D42" s="118" t="s">
        <v>28</v>
      </c>
      <c r="E42" s="128">
        <f>(VLOOKUP(C42,$A$112:$D$118,4,0))*(1+$B$2)^(A42-$B$3)</f>
        <v>0</v>
      </c>
      <c r="F42" s="128"/>
      <c r="G42" s="116"/>
      <c r="H42" s="128">
        <v>0</v>
      </c>
      <c r="I42" s="128">
        <v>0</v>
      </c>
      <c r="J42" s="115">
        <f t="shared" si="0"/>
        <v>0</v>
      </c>
      <c r="L42" s="123">
        <f t="shared" si="1"/>
        <v>0</v>
      </c>
      <c r="M42" s="123">
        <f t="shared" si="2"/>
        <v>0</v>
      </c>
      <c r="N42" s="123">
        <f t="shared" si="3"/>
        <v>0</v>
      </c>
      <c r="O42" s="124">
        <f t="shared" si="4"/>
        <v>0</v>
      </c>
    </row>
    <row r="43" spans="1:15" x14ac:dyDescent="0.3">
      <c r="A43" s="116">
        <v>2054</v>
      </c>
      <c r="B43" s="116">
        <f t="shared" si="5"/>
        <v>37200</v>
      </c>
      <c r="C43" s="117" t="s">
        <v>31</v>
      </c>
      <c r="D43" s="118" t="s">
        <v>28</v>
      </c>
      <c r="E43" s="128">
        <f>(VLOOKUP(C43,$A$112:$D$118,4,0))*(1+$B$2)^(A43-$B$3)</f>
        <v>0</v>
      </c>
      <c r="F43" s="128"/>
      <c r="G43" s="116"/>
      <c r="H43" s="128">
        <v>0</v>
      </c>
      <c r="I43" s="128">
        <v>0</v>
      </c>
      <c r="J43" s="115">
        <f t="shared" si="0"/>
        <v>0</v>
      </c>
      <c r="L43" s="123">
        <f t="shared" si="1"/>
        <v>0</v>
      </c>
      <c r="M43" s="123">
        <f t="shared" si="2"/>
        <v>0</v>
      </c>
      <c r="N43" s="123">
        <f t="shared" si="3"/>
        <v>0</v>
      </c>
      <c r="O43" s="124">
        <f t="shared" si="4"/>
        <v>0</v>
      </c>
    </row>
    <row r="44" spans="1:15" x14ac:dyDescent="0.3">
      <c r="A44" s="116">
        <v>2055</v>
      </c>
      <c r="B44" s="116">
        <f t="shared" si="5"/>
        <v>37572</v>
      </c>
      <c r="C44" s="117" t="s">
        <v>32</v>
      </c>
      <c r="D44" s="118" t="s">
        <v>28</v>
      </c>
      <c r="E44" s="128">
        <v>0</v>
      </c>
      <c r="F44" s="128"/>
      <c r="G44" s="116"/>
      <c r="H44" s="128">
        <v>0</v>
      </c>
      <c r="I44" s="128">
        <v>0</v>
      </c>
      <c r="J44" s="115">
        <f t="shared" si="0"/>
        <v>0</v>
      </c>
      <c r="L44" s="123">
        <f t="shared" si="1"/>
        <v>0</v>
      </c>
      <c r="M44" s="123">
        <f t="shared" si="2"/>
        <v>0</v>
      </c>
      <c r="N44" s="123">
        <f t="shared" si="3"/>
        <v>0</v>
      </c>
      <c r="O44" s="124">
        <f t="shared" si="4"/>
        <v>0</v>
      </c>
    </row>
    <row r="45" spans="1:15" x14ac:dyDescent="0.3">
      <c r="A45" s="116">
        <v>2056</v>
      </c>
      <c r="B45" s="116">
        <f t="shared" si="5"/>
        <v>37948</v>
      </c>
      <c r="C45" s="117" t="s">
        <v>33</v>
      </c>
      <c r="D45" s="118" t="s">
        <v>28</v>
      </c>
      <c r="E45" s="128">
        <v>0</v>
      </c>
      <c r="F45" s="128"/>
      <c r="G45" s="116"/>
      <c r="H45" s="128">
        <v>0</v>
      </c>
      <c r="I45" s="128">
        <v>0</v>
      </c>
      <c r="J45" s="115">
        <f t="shared" si="0"/>
        <v>0</v>
      </c>
      <c r="L45" s="123">
        <f t="shared" si="1"/>
        <v>0</v>
      </c>
      <c r="M45" s="123">
        <f t="shared" si="2"/>
        <v>0</v>
      </c>
      <c r="N45" s="123">
        <f t="shared" si="3"/>
        <v>0</v>
      </c>
      <c r="O45" s="124">
        <f t="shared" si="4"/>
        <v>0</v>
      </c>
    </row>
    <row r="46" spans="1:15" x14ac:dyDescent="0.3">
      <c r="A46" s="116">
        <v>2057</v>
      </c>
      <c r="B46" s="116">
        <f t="shared" si="5"/>
        <v>38327</v>
      </c>
      <c r="C46" s="117" t="s">
        <v>27</v>
      </c>
      <c r="D46" s="118" t="s">
        <v>28</v>
      </c>
      <c r="E46" s="128">
        <v>0</v>
      </c>
      <c r="F46" s="128"/>
      <c r="G46" s="116"/>
      <c r="H46" s="128">
        <v>0</v>
      </c>
      <c r="I46" s="128">
        <v>0</v>
      </c>
      <c r="J46" s="115">
        <f t="shared" si="0"/>
        <v>0</v>
      </c>
      <c r="L46" s="123">
        <f t="shared" si="1"/>
        <v>0</v>
      </c>
      <c r="M46" s="123">
        <f t="shared" si="2"/>
        <v>0</v>
      </c>
      <c r="N46" s="123">
        <f t="shared" si="3"/>
        <v>0</v>
      </c>
      <c r="O46" s="124">
        <f t="shared" si="4"/>
        <v>0</v>
      </c>
    </row>
    <row r="47" spans="1:15" x14ac:dyDescent="0.3">
      <c r="A47" s="116">
        <v>2058</v>
      </c>
      <c r="B47" s="116">
        <f t="shared" si="5"/>
        <v>38710</v>
      </c>
      <c r="C47" s="117" t="s">
        <v>27</v>
      </c>
      <c r="D47" s="118" t="s">
        <v>28</v>
      </c>
      <c r="E47" s="128">
        <v>0</v>
      </c>
      <c r="F47" s="128"/>
      <c r="G47" s="116"/>
      <c r="H47" s="128">
        <v>0</v>
      </c>
      <c r="I47" s="128">
        <v>0</v>
      </c>
      <c r="J47" s="115">
        <f t="shared" si="0"/>
        <v>0</v>
      </c>
      <c r="L47" s="123">
        <f t="shared" si="1"/>
        <v>0</v>
      </c>
      <c r="M47" s="123">
        <f t="shared" si="2"/>
        <v>0</v>
      </c>
      <c r="N47" s="123">
        <f t="shared" si="3"/>
        <v>0</v>
      </c>
      <c r="O47" s="124">
        <f t="shared" si="4"/>
        <v>0</v>
      </c>
    </row>
    <row r="48" spans="1:15" x14ac:dyDescent="0.3">
      <c r="A48" s="116">
        <v>2059</v>
      </c>
      <c r="B48" s="116">
        <f t="shared" si="5"/>
        <v>39097</v>
      </c>
      <c r="C48" s="117" t="s">
        <v>29</v>
      </c>
      <c r="D48" s="118" t="s">
        <v>30</v>
      </c>
      <c r="E48" s="128">
        <v>0</v>
      </c>
      <c r="F48" s="128"/>
      <c r="G48" s="116"/>
      <c r="H48" s="128">
        <v>0</v>
      </c>
      <c r="I48" s="128">
        <v>0</v>
      </c>
      <c r="J48" s="115">
        <f t="shared" si="0"/>
        <v>0</v>
      </c>
      <c r="L48" s="123">
        <f t="shared" si="1"/>
        <v>0</v>
      </c>
      <c r="M48" s="123">
        <f t="shared" si="2"/>
        <v>0</v>
      </c>
      <c r="N48" s="123">
        <f t="shared" si="3"/>
        <v>0</v>
      </c>
      <c r="O48" s="124">
        <f t="shared" si="4"/>
        <v>0</v>
      </c>
    </row>
    <row r="49" spans="1:15" x14ac:dyDescent="0.3">
      <c r="A49" s="120" t="s">
        <v>34</v>
      </c>
      <c r="B49" s="120"/>
      <c r="C49" s="121"/>
      <c r="D49" s="120"/>
      <c r="E49" s="122">
        <f>SUM(E11:E48)</f>
        <v>1164257.73770423</v>
      </c>
      <c r="F49" s="122">
        <f>SUM(F11:F48)</f>
        <v>11149052.77886381</v>
      </c>
      <c r="G49" s="122">
        <f>SUM(G11:G48)</f>
        <v>-1212053.6607881167</v>
      </c>
      <c r="H49" s="122">
        <f>SUM(H11:H48)</f>
        <v>98662113.120289564</v>
      </c>
      <c r="I49" s="122">
        <f t="shared" ref="I49:J49" si="9">SUM(I11:I48)</f>
        <v>4519653.6893209154</v>
      </c>
      <c r="J49" s="122">
        <f t="shared" si="9"/>
        <v>102562274.73483332</v>
      </c>
      <c r="L49" s="125">
        <f>J49+G49+F49+E49</f>
        <v>113663531.59061323</v>
      </c>
      <c r="M49" s="125">
        <f t="shared" si="2"/>
        <v>53521708.496736825</v>
      </c>
      <c r="N49" s="125">
        <f>SUM(N11:N48)</f>
        <v>60141823.093876399</v>
      </c>
      <c r="O49" s="125">
        <f>SUM(O11:O48)</f>
        <v>42595313.488500081</v>
      </c>
    </row>
    <row r="50" spans="1:15" x14ac:dyDescent="0.3">
      <c r="A50" s="1"/>
      <c r="B50" s="1"/>
      <c r="C50" s="40"/>
      <c r="D50" s="1"/>
      <c r="E50" s="37"/>
      <c r="F50" s="37"/>
      <c r="G50" s="37"/>
    </row>
    <row r="51" spans="1:15" ht="15.6" x14ac:dyDescent="0.3">
      <c r="A51" s="45" t="s">
        <v>35</v>
      </c>
      <c r="B51" s="1"/>
      <c r="C51" s="40"/>
      <c r="D51" s="1"/>
      <c r="E51" s="37"/>
      <c r="F51" s="37"/>
      <c r="G51" s="37"/>
    </row>
    <row r="52" spans="1:15" ht="28.8" x14ac:dyDescent="0.3">
      <c r="A52" s="108" t="s">
        <v>15</v>
      </c>
      <c r="B52" s="109" t="s">
        <v>16</v>
      </c>
      <c r="C52" s="110" t="s">
        <v>17</v>
      </c>
      <c r="D52" s="110" t="s">
        <v>18</v>
      </c>
      <c r="E52" s="109" t="s">
        <v>19</v>
      </c>
      <c r="F52" s="111" t="s">
        <v>4</v>
      </c>
      <c r="G52" s="109" t="s">
        <v>5</v>
      </c>
      <c r="H52" s="112" t="s">
        <v>20</v>
      </c>
      <c r="I52" s="113" t="s">
        <v>21</v>
      </c>
      <c r="J52" s="113" t="s">
        <v>22</v>
      </c>
    </row>
    <row r="53" spans="1:15" x14ac:dyDescent="0.3">
      <c r="A53" s="116">
        <v>2022</v>
      </c>
      <c r="B53" s="116">
        <v>27056</v>
      </c>
      <c r="C53" s="117" t="s">
        <v>27</v>
      </c>
      <c r="D53" s="118" t="s">
        <v>28</v>
      </c>
      <c r="E53" s="128">
        <f>(VLOOKUP(C53,$A$112:$D$118,4,0))*(1+$B$2)^(A53-$B$3)</f>
        <v>70887.514875000008</v>
      </c>
      <c r="F53" s="128"/>
      <c r="G53" s="116"/>
      <c r="H53" s="115">
        <f>(($D$126*(HLOOKUP($C53,$E$124:$I$130,2)*'Lane Miles'!$D$10*B53*365)/100))</f>
        <v>3663464.6218311996</v>
      </c>
      <c r="I53" s="115">
        <f>(($D$126*(HLOOKUP($C53,$E$124:$I$130,5)*'Lane Miles'!$D$10*(B53*0.04)*365)/100))</f>
        <v>143990.08774501758</v>
      </c>
      <c r="J53" s="116">
        <f>SUM(H53:I53)</f>
        <v>3807454.709576217</v>
      </c>
    </row>
    <row r="54" spans="1:15" x14ac:dyDescent="0.3">
      <c r="A54" s="116">
        <v>2023</v>
      </c>
      <c r="B54" s="116">
        <f>ROUND(0.01*B53+B53,0)</f>
        <v>27327</v>
      </c>
      <c r="C54" s="117" t="s">
        <v>27</v>
      </c>
      <c r="D54" s="118" t="s">
        <v>28</v>
      </c>
      <c r="E54" s="128">
        <f t="shared" ref="E54:E69" si="10">(VLOOKUP(C54,$A$112:$D$118,4,0))*(1+$B$2)^(A54-$B$3)</f>
        <v>72865.276540012506</v>
      </c>
      <c r="F54" s="128"/>
      <c r="G54" s="116"/>
      <c r="H54" s="115">
        <f>(($D$126*(HLOOKUP($C54,$E$124:$I$130,2)*'Lane Miles'!$D$10*B54*365)/100))</f>
        <v>3700158.8453866499</v>
      </c>
      <c r="I54" s="115">
        <f>(($D$126*(HLOOKUP($C54,$E$124:$I$130,5)*'Lane Miles'!$D$10*(B54*0.04)*365)/100))</f>
        <v>145432.3302708492</v>
      </c>
      <c r="J54" s="116">
        <f t="shared" ref="J54:J90" si="11">SUM(H54:I54)</f>
        <v>3845591.1756574991</v>
      </c>
    </row>
    <row r="55" spans="1:15" x14ac:dyDescent="0.3">
      <c r="A55" s="116">
        <v>2024</v>
      </c>
      <c r="B55" s="116">
        <f t="shared" ref="B55:B90" si="12">ROUND(0.01*B54+B54,0)</f>
        <v>27600</v>
      </c>
      <c r="C55" s="117" t="s">
        <v>27</v>
      </c>
      <c r="D55" s="118" t="s">
        <v>28</v>
      </c>
      <c r="E55" s="128">
        <f t="shared" si="10"/>
        <v>74898.21775547885</v>
      </c>
      <c r="F55" s="128"/>
      <c r="G55" s="116"/>
      <c r="H55" s="115">
        <f>(($D$126*(HLOOKUP($C55,$E$124:$I$130,2)*'Lane Miles'!$D$10*B55*365)/100))</f>
        <v>3737123.8750199997</v>
      </c>
      <c r="I55" s="115">
        <f>(($D$126*(HLOOKUP($C55,$E$124:$I$130,5)*'Lane Miles'!$D$10*(B55*0.04)*365)/100))</f>
        <v>146885.21665295999</v>
      </c>
      <c r="J55" s="116">
        <f t="shared" si="11"/>
        <v>3884009.0916729597</v>
      </c>
    </row>
    <row r="56" spans="1:15" x14ac:dyDescent="0.3">
      <c r="A56" s="116">
        <v>2025</v>
      </c>
      <c r="B56" s="116">
        <f t="shared" si="12"/>
        <v>27876</v>
      </c>
      <c r="C56" s="117" t="s">
        <v>27</v>
      </c>
      <c r="D56" s="118" t="s">
        <v>28</v>
      </c>
      <c r="E56" s="128">
        <f t="shared" si="10"/>
        <v>76987.878030856722</v>
      </c>
      <c r="F56" s="128"/>
      <c r="G56" s="116"/>
      <c r="H56" s="115">
        <f>(($D$126*(HLOOKUP($C56,$E$124:$I$130,2)*'Lane Miles'!$D$10*B56*365)/100))</f>
        <v>3774495.1137701995</v>
      </c>
      <c r="I56" s="115">
        <f>(($D$126*(HLOOKUP($C56,$E$124:$I$130,5)*'Lane Miles'!$D$10*(B56*0.04)*365)/100))</f>
        <v>148354.06881948959</v>
      </c>
      <c r="J56" s="116">
        <f t="shared" si="11"/>
        <v>3922849.1825896893</v>
      </c>
    </row>
    <row r="57" spans="1:15" x14ac:dyDescent="0.3">
      <c r="A57" s="116">
        <v>2026</v>
      </c>
      <c r="B57" s="116">
        <f t="shared" si="12"/>
        <v>28155</v>
      </c>
      <c r="C57" s="117" t="s">
        <v>36</v>
      </c>
      <c r="D57" s="118" t="s">
        <v>36</v>
      </c>
      <c r="E57" s="128"/>
      <c r="F57" s="128"/>
      <c r="G57" s="116"/>
      <c r="H57" s="115"/>
      <c r="I57" s="116"/>
      <c r="J57" s="116">
        <f t="shared" si="11"/>
        <v>0</v>
      </c>
    </row>
    <row r="58" spans="1:15" x14ac:dyDescent="0.3">
      <c r="A58" s="116">
        <v>2027</v>
      </c>
      <c r="B58" s="116">
        <f t="shared" si="12"/>
        <v>28437</v>
      </c>
      <c r="C58" s="117" t="s">
        <v>36</v>
      </c>
      <c r="D58" s="118" t="s">
        <v>36</v>
      </c>
      <c r="E58" s="128"/>
      <c r="F58" s="128"/>
      <c r="G58" s="116"/>
      <c r="H58" s="115"/>
      <c r="I58" s="116"/>
      <c r="J58" s="116">
        <f t="shared" si="11"/>
        <v>0</v>
      </c>
    </row>
    <row r="59" spans="1:15" x14ac:dyDescent="0.3">
      <c r="A59" s="116">
        <v>2028</v>
      </c>
      <c r="B59" s="116">
        <f t="shared" si="12"/>
        <v>28721</v>
      </c>
      <c r="C59" s="117" t="s">
        <v>36</v>
      </c>
      <c r="D59" s="118" t="s">
        <v>36</v>
      </c>
      <c r="E59" s="128"/>
      <c r="F59" s="128"/>
      <c r="G59" s="116"/>
      <c r="H59" s="115"/>
      <c r="I59" s="116"/>
      <c r="J59" s="116">
        <f t="shared" si="11"/>
        <v>0</v>
      </c>
    </row>
    <row r="60" spans="1:15" x14ac:dyDescent="0.3">
      <c r="A60" s="116">
        <v>2029</v>
      </c>
      <c r="B60" s="116">
        <f t="shared" si="12"/>
        <v>29008</v>
      </c>
      <c r="C60" s="117" t="s">
        <v>36</v>
      </c>
      <c r="D60" s="118" t="s">
        <v>36</v>
      </c>
      <c r="E60" s="128"/>
      <c r="F60" s="128"/>
      <c r="G60" s="116"/>
      <c r="H60" s="115"/>
      <c r="I60" s="116"/>
      <c r="J60" s="116">
        <f t="shared" si="11"/>
        <v>0</v>
      </c>
    </row>
    <row r="61" spans="1:15" x14ac:dyDescent="0.3">
      <c r="A61" s="114">
        <v>2030</v>
      </c>
      <c r="B61" s="116">
        <f t="shared" si="12"/>
        <v>29298</v>
      </c>
      <c r="C61" s="53" t="s">
        <v>37</v>
      </c>
      <c r="D61" s="118" t="s">
        <v>28</v>
      </c>
      <c r="E61" s="128"/>
      <c r="F61" s="128"/>
      <c r="G61" s="116"/>
      <c r="H61" s="115"/>
      <c r="I61" s="116"/>
      <c r="J61" s="116">
        <f t="shared" si="11"/>
        <v>0</v>
      </c>
    </row>
    <row r="62" spans="1:15" x14ac:dyDescent="0.3">
      <c r="A62" s="116">
        <v>2031</v>
      </c>
      <c r="B62" s="116">
        <f t="shared" si="12"/>
        <v>29591</v>
      </c>
      <c r="C62" s="53" t="s">
        <v>37</v>
      </c>
      <c r="D62" s="118" t="s">
        <v>28</v>
      </c>
      <c r="E62" s="128"/>
      <c r="F62" s="128"/>
      <c r="G62" s="116"/>
      <c r="H62" s="115"/>
      <c r="I62" s="116"/>
      <c r="J62" s="116">
        <f t="shared" si="11"/>
        <v>0</v>
      </c>
    </row>
    <row r="63" spans="1:15" x14ac:dyDescent="0.3">
      <c r="A63" s="116">
        <v>2032</v>
      </c>
      <c r="B63" s="116">
        <f t="shared" si="12"/>
        <v>29887</v>
      </c>
      <c r="C63" s="53" t="s">
        <v>37</v>
      </c>
      <c r="D63" s="118" t="s">
        <v>28</v>
      </c>
      <c r="E63" s="128"/>
      <c r="F63" s="128"/>
      <c r="G63" s="116"/>
      <c r="H63" s="115"/>
      <c r="I63" s="116"/>
      <c r="J63" s="116">
        <f t="shared" si="11"/>
        <v>0</v>
      </c>
    </row>
    <row r="64" spans="1:15" x14ac:dyDescent="0.3">
      <c r="A64" s="116">
        <v>2033</v>
      </c>
      <c r="B64" s="116">
        <f t="shared" si="12"/>
        <v>30186</v>
      </c>
      <c r="C64" s="53" t="s">
        <v>37</v>
      </c>
      <c r="D64" s="118" t="s">
        <v>28</v>
      </c>
      <c r="E64" s="128"/>
      <c r="F64" s="128"/>
      <c r="G64" s="116"/>
      <c r="H64" s="115"/>
      <c r="I64" s="116"/>
      <c r="J64" s="116">
        <f t="shared" si="11"/>
        <v>0</v>
      </c>
    </row>
    <row r="65" spans="1:10" x14ac:dyDescent="0.3">
      <c r="A65" s="116">
        <v>2034</v>
      </c>
      <c r="B65" s="116">
        <f t="shared" si="12"/>
        <v>30488</v>
      </c>
      <c r="C65" s="53" t="s">
        <v>37</v>
      </c>
      <c r="D65" s="118" t="s">
        <v>28</v>
      </c>
      <c r="E65" s="128"/>
      <c r="F65" s="128"/>
      <c r="G65" s="116"/>
      <c r="H65" s="115"/>
      <c r="I65" s="116"/>
      <c r="J65" s="116">
        <f t="shared" si="11"/>
        <v>0</v>
      </c>
    </row>
    <row r="66" spans="1:10" x14ac:dyDescent="0.3">
      <c r="A66" s="116">
        <v>2035</v>
      </c>
      <c r="B66" s="116">
        <f t="shared" si="12"/>
        <v>30793</v>
      </c>
      <c r="C66" s="53" t="s">
        <v>37</v>
      </c>
      <c r="D66" s="118" t="s">
        <v>28</v>
      </c>
      <c r="E66" s="128"/>
      <c r="F66" s="128"/>
      <c r="G66" s="116"/>
      <c r="H66" s="115"/>
      <c r="I66" s="116"/>
      <c r="J66" s="116">
        <f t="shared" si="11"/>
        <v>0</v>
      </c>
    </row>
    <row r="67" spans="1:10" x14ac:dyDescent="0.3">
      <c r="A67" s="116">
        <v>2036</v>
      </c>
      <c r="B67" s="116">
        <f t="shared" si="12"/>
        <v>31101</v>
      </c>
      <c r="C67" s="53" t="s">
        <v>37</v>
      </c>
      <c r="D67" s="118" t="s">
        <v>28</v>
      </c>
      <c r="E67" s="128"/>
      <c r="F67" s="128"/>
      <c r="G67" s="116"/>
      <c r="H67" s="115"/>
      <c r="I67" s="116"/>
      <c r="J67" s="116">
        <f t="shared" si="11"/>
        <v>0</v>
      </c>
    </row>
    <row r="68" spans="1:10" x14ac:dyDescent="0.3">
      <c r="A68" s="116">
        <v>2037</v>
      </c>
      <c r="B68" s="116">
        <f t="shared" si="12"/>
        <v>31412</v>
      </c>
      <c r="C68" s="53" t="s">
        <v>37</v>
      </c>
      <c r="D68" s="118" t="s">
        <v>28</v>
      </c>
      <c r="E68" s="128"/>
      <c r="F68" s="128"/>
      <c r="G68" s="116"/>
      <c r="H68" s="115"/>
      <c r="I68" s="116"/>
      <c r="J68" s="116">
        <f t="shared" si="11"/>
        <v>0</v>
      </c>
    </row>
    <row r="69" spans="1:10" x14ac:dyDescent="0.3">
      <c r="A69" s="116">
        <v>2038</v>
      </c>
      <c r="B69" s="116">
        <f t="shared" si="12"/>
        <v>31726</v>
      </c>
      <c r="C69" s="53" t="s">
        <v>37</v>
      </c>
      <c r="D69" s="118" t="s">
        <v>28</v>
      </c>
      <c r="E69" s="128"/>
      <c r="F69" s="128"/>
      <c r="G69" s="116"/>
      <c r="H69" s="115"/>
      <c r="I69" s="116"/>
      <c r="J69" s="116">
        <f t="shared" si="11"/>
        <v>0</v>
      </c>
    </row>
    <row r="70" spans="1:10" x14ac:dyDescent="0.3">
      <c r="A70" s="116">
        <v>2039</v>
      </c>
      <c r="B70" s="116">
        <f t="shared" si="12"/>
        <v>32043</v>
      </c>
      <c r="C70" s="53" t="s">
        <v>37</v>
      </c>
      <c r="D70" s="118" t="s">
        <v>28</v>
      </c>
      <c r="E70" s="128"/>
      <c r="F70" s="128"/>
      <c r="G70" s="116"/>
      <c r="H70" s="115"/>
      <c r="I70" s="116"/>
      <c r="J70" s="116">
        <f t="shared" si="11"/>
        <v>0</v>
      </c>
    </row>
    <row r="71" spans="1:10" x14ac:dyDescent="0.3">
      <c r="A71" s="116">
        <v>2040</v>
      </c>
      <c r="B71" s="116">
        <f t="shared" si="12"/>
        <v>32363</v>
      </c>
      <c r="C71" s="53" t="s">
        <v>37</v>
      </c>
      <c r="D71" s="118" t="s">
        <v>28</v>
      </c>
      <c r="E71" s="128"/>
      <c r="F71" s="128"/>
      <c r="G71" s="116"/>
      <c r="H71" s="115"/>
      <c r="I71" s="116"/>
      <c r="J71" s="116">
        <f t="shared" si="11"/>
        <v>0</v>
      </c>
    </row>
    <row r="72" spans="1:10" x14ac:dyDescent="0.3">
      <c r="A72" s="116">
        <v>2041</v>
      </c>
      <c r="B72" s="116">
        <f t="shared" si="12"/>
        <v>32687</v>
      </c>
      <c r="C72" s="53" t="s">
        <v>37</v>
      </c>
      <c r="D72" s="118" t="s">
        <v>28</v>
      </c>
      <c r="E72" s="128"/>
      <c r="F72" s="128"/>
      <c r="G72" s="116"/>
      <c r="H72" s="115"/>
      <c r="I72" s="116"/>
      <c r="J72" s="116">
        <f t="shared" si="11"/>
        <v>0</v>
      </c>
    </row>
    <row r="73" spans="1:10" x14ac:dyDescent="0.3">
      <c r="A73" s="116">
        <v>2042</v>
      </c>
      <c r="B73" s="116">
        <f t="shared" si="12"/>
        <v>33014</v>
      </c>
      <c r="C73" s="53" t="s">
        <v>31</v>
      </c>
      <c r="D73" s="118" t="s">
        <v>28</v>
      </c>
      <c r="E73" s="128"/>
      <c r="F73" s="128"/>
      <c r="G73" s="116"/>
      <c r="H73" s="115">
        <f>(($D$126*(HLOOKUP($C73,$E$124:$I$130,2)*'Lane Miles'!$D$10*B73*365)/100))</f>
        <v>4470195.9278953001</v>
      </c>
      <c r="I73" s="115">
        <f>(($D$126*(HLOOKUP($C73,$E$124:$I$130,5)*'Lane Miles'!$D$10*(B73*0.02)*365)/100))</f>
        <v>87849.067800377205</v>
      </c>
      <c r="J73" s="116">
        <f t="shared" si="11"/>
        <v>4558044.9956956776</v>
      </c>
    </row>
    <row r="74" spans="1:10" x14ac:dyDescent="0.3">
      <c r="A74" s="116">
        <v>2043</v>
      </c>
      <c r="B74" s="116">
        <f t="shared" si="12"/>
        <v>33344</v>
      </c>
      <c r="C74" s="53" t="s">
        <v>31</v>
      </c>
      <c r="D74" s="118" t="s">
        <v>28</v>
      </c>
      <c r="E74" s="128"/>
      <c r="F74" s="128"/>
      <c r="G74" s="116"/>
      <c r="H74" s="115">
        <f>(($D$126*(HLOOKUP($C74,$E$124:$I$130,2)*'Lane Miles'!$D$10*B74*365)/100))</f>
        <v>4514878.9307487998</v>
      </c>
      <c r="I74" s="115">
        <f>(($D$126*(HLOOKUP($C74,$E$124:$I$130,5)*'Lane Miles'!$D$10*(B74*0.02)*365)/100))</f>
        <v>88727.185943411198</v>
      </c>
      <c r="J74" s="116">
        <f t="shared" si="11"/>
        <v>4603606.1166922115</v>
      </c>
    </row>
    <row r="75" spans="1:10" x14ac:dyDescent="0.3">
      <c r="A75" s="116">
        <v>2044</v>
      </c>
      <c r="B75" s="116">
        <f t="shared" si="12"/>
        <v>33677</v>
      </c>
      <c r="C75" s="53" t="s">
        <v>31</v>
      </c>
      <c r="D75" s="118" t="s">
        <v>28</v>
      </c>
      <c r="E75" s="128"/>
      <c r="F75" s="128"/>
      <c r="G75" s="116"/>
      <c r="H75" s="115">
        <f>(($D$126*(HLOOKUP($C75,$E$124:$I$130,2)*'Lane Miles'!$D$10*B75*365)/100))</f>
        <v>4559968.1427191496</v>
      </c>
      <c r="I75" s="115">
        <f>(($D$126*(HLOOKUP($C75,$E$124:$I$130,5)*'Lane Miles'!$D$10*(B75*0.02)*365)/100))</f>
        <v>89613.286978654578</v>
      </c>
      <c r="J75" s="116">
        <f t="shared" si="11"/>
        <v>4649581.4296978042</v>
      </c>
    </row>
    <row r="76" spans="1:10" x14ac:dyDescent="0.3">
      <c r="A76" s="116">
        <v>2045</v>
      </c>
      <c r="B76" s="116">
        <f t="shared" si="12"/>
        <v>34014</v>
      </c>
      <c r="C76" s="53" t="s">
        <v>31</v>
      </c>
      <c r="D76" s="118" t="s">
        <v>28</v>
      </c>
      <c r="E76" s="128"/>
      <c r="F76" s="128"/>
      <c r="G76" s="116"/>
      <c r="H76" s="115">
        <f>(($D$126*(HLOOKUP($C76,$E$124:$I$130,2)*'Lane Miles'!$D$10*B76*365)/100))</f>
        <v>4605598.9668453</v>
      </c>
      <c r="I76" s="115">
        <f>(($D$126*(HLOOKUP($C76,$E$124:$I$130,5)*'Lane Miles'!$D$10*(B76*0.02)*365)/100))</f>
        <v>90510.03187017719</v>
      </c>
      <c r="J76" s="116">
        <f t="shared" si="11"/>
        <v>4696108.9987154771</v>
      </c>
    </row>
    <row r="77" spans="1:10" x14ac:dyDescent="0.3">
      <c r="A77" s="116">
        <v>2046</v>
      </c>
      <c r="B77" s="116">
        <f t="shared" si="12"/>
        <v>34354</v>
      </c>
      <c r="C77" s="53" t="s">
        <v>31</v>
      </c>
      <c r="D77" s="118" t="s">
        <v>28</v>
      </c>
      <c r="E77" s="128"/>
      <c r="F77" s="128"/>
      <c r="G77" s="116"/>
      <c r="H77" s="115">
        <f>(($D$126*(HLOOKUP($C77,$E$124:$I$130,2)*'Lane Miles'!$D$10*B77*365)/100))</f>
        <v>4651636.0000883006</v>
      </c>
      <c r="I77" s="115">
        <f>(($D$126*(HLOOKUP($C77,$E$124:$I$130,5)*'Lane Miles'!$D$10*(B77*0.02)*365)/100))</f>
        <v>91414.759653909205</v>
      </c>
      <c r="J77" s="116">
        <f t="shared" si="11"/>
        <v>4743050.7597422097</v>
      </c>
    </row>
    <row r="78" spans="1:10" x14ac:dyDescent="0.3">
      <c r="A78" s="116">
        <v>2047</v>
      </c>
      <c r="B78" s="116">
        <f t="shared" si="12"/>
        <v>34698</v>
      </c>
      <c r="C78" s="53" t="s">
        <v>31</v>
      </c>
      <c r="D78" s="118" t="s">
        <v>28</v>
      </c>
      <c r="E78" s="128"/>
      <c r="F78" s="128"/>
      <c r="G78" s="116"/>
      <c r="H78" s="115">
        <f>(($D$126*(HLOOKUP($C78,$E$124:$I$130,2)*'Lane Miles'!$D$10*B78*365)/100))</f>
        <v>4698214.6454870999</v>
      </c>
      <c r="I78" s="115">
        <f>(($D$126*(HLOOKUP($C78,$E$124:$I$130,5)*'Lane Miles'!$D$10*(B78*0.02)*365)/100))</f>
        <v>92330.131293920407</v>
      </c>
      <c r="J78" s="116">
        <f t="shared" si="11"/>
        <v>4790544.7767810207</v>
      </c>
    </row>
    <row r="79" spans="1:10" x14ac:dyDescent="0.3">
      <c r="A79" s="116">
        <v>2048</v>
      </c>
      <c r="B79" s="116">
        <f t="shared" si="12"/>
        <v>35045</v>
      </c>
      <c r="C79" s="53" t="s">
        <v>31</v>
      </c>
      <c r="D79" s="118" t="s">
        <v>28</v>
      </c>
      <c r="E79" s="128"/>
      <c r="F79" s="128"/>
      <c r="G79" s="116"/>
      <c r="H79" s="115">
        <f>(($D$126*(HLOOKUP($C79,$E$124:$I$130,2)*'Lane Miles'!$D$10*B79*365)/100))</f>
        <v>4745199.5000027502</v>
      </c>
      <c r="I79" s="115">
        <f>(($D$126*(HLOOKUP($C79,$E$124:$I$130,5)*'Lane Miles'!$D$10*(B79*0.02)*365)/100))</f>
        <v>93253.485826140997</v>
      </c>
      <c r="J79" s="116">
        <f t="shared" si="11"/>
        <v>4838452.9858288914</v>
      </c>
    </row>
    <row r="80" spans="1:10" x14ac:dyDescent="0.3">
      <c r="A80" s="114">
        <v>2049</v>
      </c>
      <c r="B80" s="116">
        <f t="shared" si="12"/>
        <v>35395</v>
      </c>
      <c r="C80" s="53" t="s">
        <v>31</v>
      </c>
      <c r="D80" s="118" t="s">
        <v>28</v>
      </c>
      <c r="E80" s="128"/>
      <c r="F80" s="128"/>
      <c r="G80" s="116"/>
      <c r="H80" s="115">
        <f>(($D$126*(HLOOKUP($C80,$E$124:$I$130,2)*'Lane Miles'!$D$10*B80*365)/100))</f>
        <v>4792590.5636352487</v>
      </c>
      <c r="I80" s="115">
        <f>(($D$126*(HLOOKUP($C80,$E$124:$I$130,5)*'Lane Miles'!$D$10*(B80*0.02)*365)/100))</f>
        <v>94184.823250571004</v>
      </c>
      <c r="J80" s="116">
        <f t="shared" si="11"/>
        <v>4886775.38688582</v>
      </c>
    </row>
    <row r="81" spans="1:10" x14ac:dyDescent="0.3">
      <c r="A81" s="116">
        <v>2050</v>
      </c>
      <c r="B81" s="116">
        <f t="shared" si="12"/>
        <v>35749</v>
      </c>
      <c r="C81" s="53" t="s">
        <v>32</v>
      </c>
      <c r="D81" s="118" t="s">
        <v>28</v>
      </c>
      <c r="E81" s="128"/>
      <c r="F81" s="128"/>
      <c r="G81" s="116"/>
      <c r="H81" s="115"/>
      <c r="I81" s="116"/>
      <c r="J81" s="116">
        <f t="shared" si="11"/>
        <v>0</v>
      </c>
    </row>
    <row r="82" spans="1:10" x14ac:dyDescent="0.3">
      <c r="A82" s="116">
        <v>2051</v>
      </c>
      <c r="B82" s="116">
        <f t="shared" si="12"/>
        <v>36106</v>
      </c>
      <c r="C82" s="53" t="s">
        <v>32</v>
      </c>
      <c r="D82" s="118" t="s">
        <v>28</v>
      </c>
      <c r="E82" s="128"/>
      <c r="F82" s="128"/>
      <c r="G82" s="116"/>
      <c r="H82" s="115"/>
      <c r="I82" s="116"/>
      <c r="J82" s="116">
        <f t="shared" si="11"/>
        <v>0</v>
      </c>
    </row>
    <row r="83" spans="1:10" x14ac:dyDescent="0.3">
      <c r="A83" s="116">
        <v>2052</v>
      </c>
      <c r="B83" s="116">
        <f t="shared" si="12"/>
        <v>36467</v>
      </c>
      <c r="C83" s="53" t="s">
        <v>32</v>
      </c>
      <c r="D83" s="118" t="s">
        <v>28</v>
      </c>
      <c r="E83" s="128"/>
      <c r="F83" s="128"/>
      <c r="G83" s="116"/>
      <c r="H83" s="115"/>
      <c r="I83" s="116"/>
      <c r="J83" s="116">
        <f t="shared" si="11"/>
        <v>0</v>
      </c>
    </row>
    <row r="84" spans="1:10" x14ac:dyDescent="0.3">
      <c r="A84" s="116">
        <v>2053</v>
      </c>
      <c r="B84" s="116">
        <f t="shared" si="12"/>
        <v>36832</v>
      </c>
      <c r="C84" s="53" t="s">
        <v>32</v>
      </c>
      <c r="D84" s="118" t="s">
        <v>28</v>
      </c>
      <c r="E84" s="128"/>
      <c r="F84" s="128"/>
      <c r="G84" s="116"/>
      <c r="H84" s="115"/>
      <c r="I84" s="116"/>
      <c r="J84" s="116">
        <f t="shared" si="11"/>
        <v>0</v>
      </c>
    </row>
    <row r="85" spans="1:10" x14ac:dyDescent="0.3">
      <c r="A85" s="116">
        <v>2054</v>
      </c>
      <c r="B85" s="116">
        <f t="shared" si="12"/>
        <v>37200</v>
      </c>
      <c r="C85" s="53" t="s">
        <v>32</v>
      </c>
      <c r="D85" s="118" t="s">
        <v>28</v>
      </c>
      <c r="E85" s="128"/>
      <c r="F85" s="128"/>
      <c r="G85" s="116"/>
      <c r="H85" s="115"/>
      <c r="I85" s="116"/>
      <c r="J85" s="116">
        <f t="shared" si="11"/>
        <v>0</v>
      </c>
    </row>
    <row r="86" spans="1:10" x14ac:dyDescent="0.3">
      <c r="A86" s="116">
        <v>2055</v>
      </c>
      <c r="B86" s="116">
        <f t="shared" si="12"/>
        <v>37572</v>
      </c>
      <c r="C86" s="53" t="s">
        <v>32</v>
      </c>
      <c r="D86" s="118" t="s">
        <v>28</v>
      </c>
      <c r="E86" s="128"/>
      <c r="F86" s="128"/>
      <c r="G86" s="116"/>
      <c r="H86" s="115"/>
      <c r="I86" s="116"/>
      <c r="J86" s="116">
        <f t="shared" si="11"/>
        <v>0</v>
      </c>
    </row>
    <row r="87" spans="1:10" x14ac:dyDescent="0.3">
      <c r="A87" s="116">
        <v>2056</v>
      </c>
      <c r="B87" s="116">
        <f t="shared" si="12"/>
        <v>37948</v>
      </c>
      <c r="C87" s="53" t="s">
        <v>33</v>
      </c>
      <c r="D87" s="118" t="s">
        <v>28</v>
      </c>
      <c r="E87" s="128"/>
      <c r="F87" s="128"/>
      <c r="G87" s="116"/>
      <c r="H87" s="115"/>
      <c r="I87" s="116"/>
      <c r="J87" s="116">
        <f t="shared" si="11"/>
        <v>0</v>
      </c>
    </row>
    <row r="88" spans="1:10" x14ac:dyDescent="0.3">
      <c r="A88" s="116">
        <v>2057</v>
      </c>
      <c r="B88" s="116">
        <f t="shared" si="12"/>
        <v>38327</v>
      </c>
      <c r="C88" s="53" t="s">
        <v>33</v>
      </c>
      <c r="D88" s="118" t="s">
        <v>28</v>
      </c>
      <c r="E88" s="128"/>
      <c r="F88" s="128"/>
      <c r="G88" s="116"/>
      <c r="H88" s="115"/>
      <c r="I88" s="116"/>
      <c r="J88" s="116">
        <f t="shared" si="11"/>
        <v>0</v>
      </c>
    </row>
    <row r="89" spans="1:10" x14ac:dyDescent="0.3">
      <c r="A89" s="116">
        <v>2058</v>
      </c>
      <c r="B89" s="116">
        <f t="shared" si="12"/>
        <v>38710</v>
      </c>
      <c r="C89" s="53" t="s">
        <v>33</v>
      </c>
      <c r="D89" s="118" t="s">
        <v>28</v>
      </c>
      <c r="E89" s="128"/>
      <c r="F89" s="128"/>
      <c r="G89" s="116"/>
      <c r="H89" s="115"/>
      <c r="I89" s="116"/>
      <c r="J89" s="116">
        <f t="shared" si="11"/>
        <v>0</v>
      </c>
    </row>
    <row r="90" spans="1:10" x14ac:dyDescent="0.3">
      <c r="A90" s="116">
        <v>2059</v>
      </c>
      <c r="B90" s="116">
        <f t="shared" si="12"/>
        <v>39097</v>
      </c>
      <c r="C90" s="53" t="s">
        <v>33</v>
      </c>
      <c r="D90" s="118" t="s">
        <v>28</v>
      </c>
      <c r="E90" s="128"/>
      <c r="F90" s="128"/>
      <c r="G90" s="116"/>
      <c r="H90" s="115"/>
      <c r="I90" s="116"/>
      <c r="J90" s="116">
        <f t="shared" si="11"/>
        <v>0</v>
      </c>
    </row>
    <row r="91" spans="1:10" x14ac:dyDescent="0.3">
      <c r="A91" s="120" t="s">
        <v>34</v>
      </c>
      <c r="B91" s="120"/>
      <c r="C91" s="121"/>
      <c r="D91" s="120"/>
      <c r="E91" s="122">
        <f>SUM(E53:E90)</f>
        <v>295638.88720134809</v>
      </c>
      <c r="F91" s="122">
        <f>SUM(F53:F90)</f>
        <v>0</v>
      </c>
      <c r="G91" s="122">
        <f>SUM(G53:G90)</f>
        <v>0</v>
      </c>
      <c r="H91" s="122">
        <f t="shared" ref="H91:J91" si="13">SUM(H53:H90)</f>
        <v>51913525.133429989</v>
      </c>
      <c r="I91" s="122">
        <f t="shared" si="13"/>
        <v>1312544.4761054784</v>
      </c>
      <c r="J91" s="122">
        <f t="shared" si="13"/>
        <v>53226069.609535478</v>
      </c>
    </row>
    <row r="92" spans="1:10" x14ac:dyDescent="0.3">
      <c r="A92" s="1"/>
      <c r="B92" s="1"/>
      <c r="C92" s="40"/>
      <c r="D92" s="1"/>
      <c r="E92" s="37"/>
      <c r="F92" s="37"/>
      <c r="G92" s="37"/>
    </row>
    <row r="93" spans="1:10" x14ac:dyDescent="0.3">
      <c r="A93" s="1"/>
      <c r="B93" s="1"/>
      <c r="C93" s="40"/>
      <c r="D93" s="1"/>
      <c r="E93" s="37"/>
      <c r="F93" s="37"/>
      <c r="G93" s="37"/>
    </row>
    <row r="95" spans="1:10" x14ac:dyDescent="0.3">
      <c r="A95" s="61" t="s">
        <v>38</v>
      </c>
      <c r="B95" s="62"/>
      <c r="C95" s="63"/>
      <c r="D95" s="23"/>
      <c r="E95" s="23"/>
      <c r="F95" s="60"/>
      <c r="G95" s="23"/>
    </row>
    <row r="96" spans="1:10" x14ac:dyDescent="0.3">
      <c r="A96" s="64" t="s">
        <v>39</v>
      </c>
      <c r="B96" s="65" t="s">
        <v>40</v>
      </c>
      <c r="C96" s="66">
        <v>16000</v>
      </c>
      <c r="D96" s="57"/>
      <c r="E96" s="57"/>
      <c r="F96" s="50"/>
      <c r="G96" s="57"/>
    </row>
    <row r="97" spans="1:7" x14ac:dyDescent="0.3">
      <c r="A97" s="64"/>
      <c r="B97" s="57"/>
      <c r="C97" s="67"/>
      <c r="D97" s="57"/>
      <c r="E97" s="57"/>
      <c r="F97" s="50"/>
      <c r="G97" s="57"/>
    </row>
    <row r="98" spans="1:7" x14ac:dyDescent="0.3">
      <c r="A98" s="65" t="s">
        <v>41</v>
      </c>
      <c r="B98" s="57"/>
      <c r="C98" s="57"/>
      <c r="D98" s="57"/>
      <c r="E98" s="57"/>
      <c r="F98" s="50"/>
      <c r="G98" s="57"/>
    </row>
    <row r="100" spans="1:7" x14ac:dyDescent="0.3">
      <c r="A100" s="64" t="s">
        <v>42</v>
      </c>
      <c r="B100" s="57"/>
      <c r="C100" s="60"/>
      <c r="D100" s="57"/>
      <c r="E100" s="57"/>
      <c r="F100" s="50"/>
      <c r="G100" s="57"/>
    </row>
    <row r="101" spans="1:7" x14ac:dyDescent="0.3">
      <c r="A101" s="58" t="s">
        <v>43</v>
      </c>
      <c r="B101" s="58" t="s">
        <v>44</v>
      </c>
      <c r="C101" s="68">
        <v>111114400</v>
      </c>
      <c r="D101" s="59" t="s">
        <v>45</v>
      </c>
      <c r="E101" s="57"/>
      <c r="F101" s="50"/>
      <c r="G101" s="57"/>
    </row>
    <row r="102" spans="1:7" x14ac:dyDescent="0.3">
      <c r="A102" s="58" t="s">
        <v>46</v>
      </c>
      <c r="B102" s="58" t="s">
        <v>44</v>
      </c>
      <c r="C102" s="69">
        <v>6944.65</v>
      </c>
      <c r="D102" s="57"/>
      <c r="E102" s="57"/>
      <c r="F102" s="50"/>
      <c r="G102" s="57"/>
    </row>
    <row r="103" spans="1:7" x14ac:dyDescent="0.3">
      <c r="A103" s="57"/>
      <c r="B103" s="57"/>
      <c r="C103" s="69"/>
      <c r="D103" s="57"/>
      <c r="E103" s="57"/>
      <c r="F103" s="50"/>
      <c r="G103" s="57"/>
    </row>
    <row r="104" spans="1:7" x14ac:dyDescent="0.3">
      <c r="A104" s="65" t="s">
        <v>47</v>
      </c>
      <c r="B104" s="57"/>
      <c r="C104" s="67"/>
      <c r="D104" s="57"/>
      <c r="E104" s="57"/>
      <c r="F104" s="50"/>
      <c r="G104" s="57"/>
    </row>
    <row r="105" spans="1:7" x14ac:dyDescent="0.3">
      <c r="A105" s="57"/>
      <c r="B105" s="57"/>
      <c r="C105" s="58"/>
      <c r="D105" s="58"/>
      <c r="E105" s="57"/>
      <c r="F105" s="50"/>
      <c r="G105" s="57"/>
    </row>
    <row r="106" spans="1:7" x14ac:dyDescent="0.3">
      <c r="A106" s="57"/>
      <c r="B106" s="57"/>
      <c r="C106" s="58"/>
      <c r="D106" s="58"/>
      <c r="E106" s="57"/>
      <c r="F106" s="50"/>
      <c r="G106" s="57"/>
    </row>
    <row r="107" spans="1:7" x14ac:dyDescent="0.3">
      <c r="A107" s="64" t="s">
        <v>48</v>
      </c>
      <c r="B107" s="57"/>
      <c r="C107" s="58"/>
      <c r="D107" s="57"/>
      <c r="E107" s="57"/>
      <c r="F107" s="50"/>
      <c r="G107" s="57"/>
    </row>
    <row r="108" spans="1:7" x14ac:dyDescent="0.3">
      <c r="A108" s="58">
        <f>'Lane Miles'!E10</f>
        <v>6.8050000000000006</v>
      </c>
      <c r="B108" s="70"/>
      <c r="C108" s="71"/>
      <c r="D108" s="57"/>
      <c r="E108" s="57"/>
      <c r="F108" s="50"/>
      <c r="G108" s="57"/>
    </row>
    <row r="109" spans="1:7" x14ac:dyDescent="0.3">
      <c r="A109" s="58"/>
      <c r="B109" s="70"/>
      <c r="C109" s="58"/>
      <c r="D109" s="57"/>
      <c r="E109" s="57"/>
      <c r="F109" s="50"/>
      <c r="G109" s="57"/>
    </row>
    <row r="110" spans="1:7" x14ac:dyDescent="0.3">
      <c r="A110" s="57"/>
      <c r="B110" s="72"/>
      <c r="C110" s="58"/>
      <c r="D110" s="57"/>
      <c r="E110" s="57"/>
      <c r="F110" s="50"/>
      <c r="G110" s="57"/>
    </row>
    <row r="111" spans="1:7" x14ac:dyDescent="0.3">
      <c r="A111" s="64" t="s">
        <v>49</v>
      </c>
      <c r="B111" s="57"/>
      <c r="C111" s="71"/>
      <c r="D111" s="57"/>
      <c r="E111" s="57"/>
      <c r="F111" s="50"/>
      <c r="G111" s="57"/>
    </row>
    <row r="112" spans="1:7" x14ac:dyDescent="0.3">
      <c r="A112" s="58" t="s">
        <v>50</v>
      </c>
      <c r="B112" s="71" t="s">
        <v>51</v>
      </c>
      <c r="C112" s="36" t="s">
        <v>52</v>
      </c>
      <c r="D112" s="23" t="s">
        <v>53</v>
      </c>
      <c r="E112" s="36"/>
      <c r="F112" s="50"/>
      <c r="G112" s="57"/>
    </row>
    <row r="113" spans="1:10" x14ac:dyDescent="0.3">
      <c r="A113" s="58" t="s">
        <v>37</v>
      </c>
      <c r="B113" s="73">
        <v>0</v>
      </c>
      <c r="C113" s="74">
        <v>0.24</v>
      </c>
      <c r="D113" s="60">
        <v>0</v>
      </c>
      <c r="E113" s="60"/>
      <c r="F113" s="60"/>
      <c r="G113" s="57"/>
    </row>
    <row r="114" spans="1:10" x14ac:dyDescent="0.3">
      <c r="A114" s="58" t="s">
        <v>31</v>
      </c>
      <c r="B114" s="73">
        <v>0</v>
      </c>
      <c r="C114" s="74">
        <v>0.4</v>
      </c>
      <c r="D114" s="60">
        <v>0</v>
      </c>
      <c r="E114" s="60"/>
      <c r="F114" s="60"/>
      <c r="G114" s="57"/>
    </row>
    <row r="115" spans="1:10" x14ac:dyDescent="0.3">
      <c r="A115" s="58" t="s">
        <v>32</v>
      </c>
      <c r="B115" s="73">
        <v>0.25</v>
      </c>
      <c r="C115" s="74">
        <v>0.52</v>
      </c>
      <c r="D115" s="60">
        <f>$C$102*$A$108*B115</f>
        <v>11814.585812500001</v>
      </c>
      <c r="E115" s="60"/>
      <c r="F115" s="60"/>
      <c r="G115" s="57"/>
    </row>
    <row r="116" spans="1:10" x14ac:dyDescent="0.3">
      <c r="A116" s="58" t="s">
        <v>33</v>
      </c>
      <c r="B116" s="75">
        <v>1</v>
      </c>
      <c r="C116" s="74">
        <v>0.64</v>
      </c>
      <c r="D116" s="60">
        <f t="shared" ref="D116:D118" si="14">$C$102*$A$108*B116</f>
        <v>47258.343250000005</v>
      </c>
      <c r="E116" s="60"/>
      <c r="F116" s="60"/>
      <c r="G116" s="57"/>
    </row>
    <row r="117" spans="1:10" x14ac:dyDescent="0.3">
      <c r="A117" s="58" t="s">
        <v>27</v>
      </c>
      <c r="B117" s="75">
        <v>1.5</v>
      </c>
      <c r="C117" s="74">
        <v>0.8</v>
      </c>
      <c r="D117" s="60">
        <f t="shared" si="14"/>
        <v>70887.514875000008</v>
      </c>
      <c r="E117" s="60"/>
      <c r="F117" s="60"/>
      <c r="G117" s="57"/>
    </row>
    <row r="118" spans="1:10" x14ac:dyDescent="0.3">
      <c r="A118" s="58" t="s">
        <v>54</v>
      </c>
      <c r="B118" s="75">
        <v>3</v>
      </c>
      <c r="C118" s="74">
        <v>1</v>
      </c>
      <c r="D118" s="60">
        <f t="shared" si="14"/>
        <v>141775.02975000002</v>
      </c>
      <c r="E118" s="60"/>
      <c r="F118" s="60"/>
      <c r="G118" s="57"/>
    </row>
    <row r="119" spans="1:10" x14ac:dyDescent="0.3">
      <c r="A119" s="58" t="s">
        <v>55</v>
      </c>
      <c r="B119" s="57"/>
      <c r="C119" s="76"/>
      <c r="D119" s="57"/>
      <c r="E119" s="57"/>
      <c r="F119" s="50"/>
      <c r="G119" s="57"/>
    </row>
    <row r="121" spans="1:10" x14ac:dyDescent="0.3">
      <c r="A121" s="61" t="s">
        <v>56</v>
      </c>
      <c r="B121" s="62"/>
      <c r="C121" s="63"/>
      <c r="D121" s="4"/>
      <c r="E121" s="3"/>
      <c r="F121" s="3"/>
      <c r="G121" s="3"/>
      <c r="H121" s="107"/>
      <c r="I121" s="3"/>
      <c r="J121" s="3"/>
    </row>
    <row r="122" spans="1:10" ht="28.2" x14ac:dyDescent="0.3">
      <c r="A122" s="82" t="s">
        <v>57</v>
      </c>
      <c r="B122" s="83" t="s">
        <v>58</v>
      </c>
      <c r="C122" s="84" t="s">
        <v>59</v>
      </c>
      <c r="D122" s="85" t="s">
        <v>60</v>
      </c>
      <c r="E122" s="131" t="s">
        <v>61</v>
      </c>
      <c r="F122" s="132"/>
      <c r="G122" s="132"/>
      <c r="H122" s="132"/>
      <c r="I122" s="133"/>
      <c r="J122" s="3"/>
    </row>
    <row r="123" spans="1:10" x14ac:dyDescent="0.3">
      <c r="A123" s="134" t="s">
        <v>62</v>
      </c>
      <c r="B123" s="135"/>
      <c r="C123" s="135"/>
      <c r="D123" s="136"/>
      <c r="E123" s="84">
        <v>2</v>
      </c>
      <c r="F123" s="84">
        <v>3</v>
      </c>
      <c r="G123" s="84">
        <v>4</v>
      </c>
      <c r="H123" s="43">
        <v>5</v>
      </c>
      <c r="I123" s="84">
        <v>6</v>
      </c>
      <c r="J123" s="3"/>
    </row>
    <row r="124" spans="1:10" x14ac:dyDescent="0.3">
      <c r="A124" s="134" t="s">
        <v>63</v>
      </c>
      <c r="B124" s="135"/>
      <c r="C124" s="136"/>
      <c r="D124" s="85"/>
      <c r="E124" s="84" t="s">
        <v>31</v>
      </c>
      <c r="F124" s="84" t="s">
        <v>32</v>
      </c>
      <c r="G124" s="84" t="s">
        <v>33</v>
      </c>
      <c r="H124" s="80" t="s">
        <v>27</v>
      </c>
      <c r="I124" s="84" t="s">
        <v>54</v>
      </c>
      <c r="J124" s="3"/>
    </row>
    <row r="125" spans="1:10" x14ac:dyDescent="0.3">
      <c r="A125" s="137" t="s">
        <v>64</v>
      </c>
      <c r="B125" s="86" t="s">
        <v>65</v>
      </c>
      <c r="C125" s="81">
        <v>15.5</v>
      </c>
      <c r="D125" s="87">
        <v>21.235000000000003</v>
      </c>
      <c r="E125" s="81">
        <v>1.02</v>
      </c>
      <c r="F125" s="88">
        <v>1.03</v>
      </c>
      <c r="G125" s="88">
        <v>1.07</v>
      </c>
      <c r="H125" s="52">
        <v>1.1499999999999999</v>
      </c>
      <c r="I125" s="88">
        <v>1.25</v>
      </c>
      <c r="J125" s="3"/>
    </row>
    <row r="126" spans="1:10" x14ac:dyDescent="0.3">
      <c r="A126" s="138"/>
      <c r="B126" s="51" t="s">
        <v>66</v>
      </c>
      <c r="C126" s="51">
        <v>19.3</v>
      </c>
      <c r="D126" s="44">
        <v>26.441000000000003</v>
      </c>
      <c r="E126" s="51">
        <v>1.02</v>
      </c>
      <c r="F126" s="49">
        <v>1.03</v>
      </c>
      <c r="G126" s="49">
        <v>1.07</v>
      </c>
      <c r="H126" s="47">
        <v>1.1499999999999999</v>
      </c>
      <c r="I126" s="49">
        <v>1.24</v>
      </c>
      <c r="J126" s="2"/>
    </row>
    <row r="127" spans="1:10" x14ac:dyDescent="0.3">
      <c r="A127" s="139"/>
      <c r="B127" s="81" t="s">
        <v>67</v>
      </c>
      <c r="C127" s="81">
        <v>25.3</v>
      </c>
      <c r="D127" s="87">
        <v>34.661000000000001</v>
      </c>
      <c r="E127" s="81">
        <v>1.01</v>
      </c>
      <c r="F127" s="88">
        <v>1.02</v>
      </c>
      <c r="G127" s="88">
        <v>1.06</v>
      </c>
      <c r="H127" s="52">
        <v>1.1399999999999999</v>
      </c>
      <c r="I127" s="88">
        <v>1.22</v>
      </c>
      <c r="J127" s="2"/>
    </row>
    <row r="128" spans="1:10" x14ac:dyDescent="0.3">
      <c r="A128" s="137" t="s">
        <v>68</v>
      </c>
      <c r="B128" s="81" t="s">
        <v>65</v>
      </c>
      <c r="C128" s="81">
        <v>40.700000000000003</v>
      </c>
      <c r="D128" s="87">
        <v>55.759000000000007</v>
      </c>
      <c r="E128" s="81">
        <v>1.02</v>
      </c>
      <c r="F128" s="88">
        <v>1.03</v>
      </c>
      <c r="G128" s="88">
        <v>1.07</v>
      </c>
      <c r="H128" s="52">
        <v>1.1299999999999999</v>
      </c>
      <c r="I128" s="88">
        <v>1.21</v>
      </c>
      <c r="J128" s="2"/>
    </row>
    <row r="129" spans="1:10" x14ac:dyDescent="0.3">
      <c r="A129" s="138"/>
      <c r="B129" s="51" t="s">
        <v>66</v>
      </c>
      <c r="C129" s="51">
        <v>62.7</v>
      </c>
      <c r="D129" s="44">
        <v>85.899000000000015</v>
      </c>
      <c r="E129" s="51">
        <v>1.01</v>
      </c>
      <c r="F129" s="49">
        <v>1.02</v>
      </c>
      <c r="G129" s="49">
        <v>1.05</v>
      </c>
      <c r="H129" s="47">
        <v>1.1100000000000001</v>
      </c>
      <c r="I129" s="49">
        <v>1.18</v>
      </c>
      <c r="J129" s="2"/>
    </row>
    <row r="130" spans="1:10" x14ac:dyDescent="0.3">
      <c r="A130" s="139"/>
      <c r="B130" s="81" t="s">
        <v>67</v>
      </c>
      <c r="C130" s="81">
        <v>89.1</v>
      </c>
      <c r="D130" s="87">
        <v>122.06700000000001</v>
      </c>
      <c r="E130" s="81">
        <v>1.01</v>
      </c>
      <c r="F130" s="88">
        <v>1.02</v>
      </c>
      <c r="G130" s="88">
        <v>1.04</v>
      </c>
      <c r="H130" s="52">
        <v>1.0900000000000001</v>
      </c>
      <c r="I130" s="88">
        <v>1.1499999999999999</v>
      </c>
      <c r="J130" s="2"/>
    </row>
    <row r="131" spans="1:10" x14ac:dyDescent="0.3">
      <c r="A131" s="58" t="s">
        <v>69</v>
      </c>
      <c r="B131" s="2"/>
      <c r="C131" s="2"/>
      <c r="D131" s="2"/>
      <c r="E131" s="2"/>
      <c r="F131" s="2"/>
      <c r="G131" s="2"/>
      <c r="H131" s="77"/>
      <c r="I131" s="2"/>
      <c r="J131" s="2"/>
    </row>
    <row r="132" spans="1:10" x14ac:dyDescent="0.3">
      <c r="A132" s="58" t="s">
        <v>70</v>
      </c>
      <c r="B132" s="2"/>
      <c r="C132" s="2"/>
      <c r="D132" s="2"/>
      <c r="E132" s="2"/>
      <c r="F132" s="2"/>
      <c r="G132" s="2"/>
      <c r="H132" s="77"/>
      <c r="I132" s="2"/>
      <c r="J132" s="2"/>
    </row>
    <row r="133" spans="1:10" x14ac:dyDescent="0.3">
      <c r="A133" s="58" t="s">
        <v>71</v>
      </c>
      <c r="B133" s="2"/>
      <c r="C133" s="2"/>
      <c r="D133" s="2"/>
      <c r="E133" s="2"/>
      <c r="F133" s="2"/>
      <c r="G133" s="2"/>
      <c r="H133" s="77"/>
      <c r="I133" s="2"/>
      <c r="J133" s="2"/>
    </row>
    <row r="136" spans="1:10" x14ac:dyDescent="0.3">
      <c r="A136" s="61" t="s">
        <v>72</v>
      </c>
      <c r="B136" s="62"/>
      <c r="C136" s="63"/>
      <c r="D136" s="89"/>
      <c r="E136" s="2"/>
      <c r="F136" s="2"/>
      <c r="G136" s="2"/>
      <c r="H136" s="77"/>
      <c r="I136" s="2"/>
      <c r="J136" s="2"/>
    </row>
    <row r="137" spans="1:10" x14ac:dyDescent="0.3">
      <c r="A137" s="90"/>
      <c r="B137" s="36" t="s">
        <v>46</v>
      </c>
      <c r="C137" s="89"/>
      <c r="D137" s="2"/>
      <c r="E137" s="2"/>
      <c r="F137" s="2"/>
      <c r="G137" s="2"/>
      <c r="H137" s="77"/>
      <c r="I137" s="2"/>
      <c r="J137" s="2"/>
    </row>
    <row r="138" spans="1:10" x14ac:dyDescent="0.3">
      <c r="A138" s="59" t="s">
        <v>73</v>
      </c>
      <c r="B138" s="60">
        <v>283756</v>
      </c>
      <c r="C138" s="59"/>
      <c r="D138" s="2"/>
      <c r="E138" s="2"/>
      <c r="F138" s="2"/>
      <c r="G138" s="2"/>
      <c r="H138" s="77"/>
      <c r="I138" s="2"/>
      <c r="J138" s="2"/>
    </row>
    <row r="139" spans="1:10" x14ac:dyDescent="0.3">
      <c r="A139" s="59"/>
      <c r="B139" s="60"/>
      <c r="C139" s="59"/>
      <c r="D139" s="2"/>
      <c r="E139" s="2"/>
      <c r="F139" s="2"/>
      <c r="G139" s="2"/>
      <c r="H139" s="77"/>
      <c r="I139" s="2"/>
      <c r="J139" s="2"/>
    </row>
    <row r="140" spans="1:10" x14ac:dyDescent="0.3">
      <c r="A140" s="23"/>
      <c r="B140" s="60"/>
      <c r="C140" s="89"/>
      <c r="D140" s="89"/>
      <c r="E140" s="2"/>
      <c r="F140" s="2"/>
      <c r="G140" s="2"/>
      <c r="H140" s="77"/>
      <c r="I140" s="2"/>
      <c r="J140" s="2"/>
    </row>
    <row r="141" spans="1:10" x14ac:dyDescent="0.3">
      <c r="A141" s="61" t="s">
        <v>74</v>
      </c>
      <c r="B141" s="62"/>
      <c r="C141" s="63"/>
      <c r="D141" s="91"/>
      <c r="E141" s="91"/>
      <c r="F141" s="91"/>
      <c r="G141" s="91"/>
      <c r="H141" s="79"/>
      <c r="I141" s="91"/>
      <c r="J141" s="2"/>
    </row>
    <row r="142" spans="1:10" x14ac:dyDescent="0.3">
      <c r="A142" s="64" t="s">
        <v>75</v>
      </c>
      <c r="B142" s="2"/>
      <c r="C142" s="91"/>
      <c r="D142" s="91"/>
      <c r="E142" s="91"/>
      <c r="F142" s="91"/>
      <c r="G142" s="91"/>
      <c r="H142" s="79"/>
      <c r="I142" s="91"/>
      <c r="J142" s="2"/>
    </row>
    <row r="143" spans="1:10" ht="28.8" x14ac:dyDescent="0.3">
      <c r="A143" s="92" t="s">
        <v>76</v>
      </c>
      <c r="B143" s="92" t="s">
        <v>77</v>
      </c>
      <c r="C143" s="93" t="s">
        <v>78</v>
      </c>
      <c r="D143" s="92" t="s">
        <v>79</v>
      </c>
      <c r="E143" s="94" t="s">
        <v>80</v>
      </c>
      <c r="F143" s="94" t="s">
        <v>81</v>
      </c>
      <c r="G143" s="95" t="s">
        <v>82</v>
      </c>
      <c r="H143" s="41" t="s">
        <v>83</v>
      </c>
      <c r="I143" s="95" t="s">
        <v>84</v>
      </c>
      <c r="J143" s="95" t="s">
        <v>85</v>
      </c>
    </row>
    <row r="144" spans="1:10" x14ac:dyDescent="0.3">
      <c r="A144" s="58" t="s">
        <v>86</v>
      </c>
      <c r="B144" s="96">
        <v>24287.999999999996</v>
      </c>
      <c r="C144" s="36">
        <v>2025</v>
      </c>
      <c r="D144" s="96">
        <v>12688.552375300924</v>
      </c>
      <c r="E144" s="97">
        <v>4.5999999999999996</v>
      </c>
      <c r="F144" s="91">
        <v>35</v>
      </c>
      <c r="G144" s="91">
        <v>26.25</v>
      </c>
      <c r="H144" s="79">
        <v>4.3809523809523798E-2</v>
      </c>
      <c r="I144" s="96">
        <v>505853.13413138269</v>
      </c>
      <c r="J144" s="98">
        <v>11012149.519782392</v>
      </c>
    </row>
    <row r="145" spans="1:10" x14ac:dyDescent="0.3">
      <c r="A145" s="58" t="s">
        <v>86</v>
      </c>
      <c r="B145" s="96">
        <v>24287.999999999996</v>
      </c>
      <c r="C145" s="36">
        <v>2032</v>
      </c>
      <c r="D145" s="96">
        <v>14274.486330512906</v>
      </c>
      <c r="E145" s="97">
        <v>4.5999999999999996</v>
      </c>
      <c r="F145" s="91">
        <v>35</v>
      </c>
      <c r="G145" s="91">
        <v>26.25</v>
      </c>
      <c r="H145" s="79">
        <v>4.3809523809523798E-2</v>
      </c>
      <c r="I145" s="96">
        <v>569079.39021170535</v>
      </c>
      <c r="J145" s="98">
        <v>15019691.351880219</v>
      </c>
    </row>
    <row r="146" spans="1:10" x14ac:dyDescent="0.3">
      <c r="A146" s="58" t="s">
        <v>86</v>
      </c>
      <c r="B146" s="96">
        <v>24287.999999999996</v>
      </c>
      <c r="C146" s="36">
        <v>2039</v>
      </c>
      <c r="D146" s="96">
        <v>16058.645145102091</v>
      </c>
      <c r="E146" s="97">
        <v>4.5999999999999996</v>
      </c>
      <c r="F146" s="91">
        <v>35</v>
      </c>
      <c r="G146" s="91">
        <v>26.25</v>
      </c>
      <c r="H146" s="79">
        <v>4.3809523809523798E-2</v>
      </c>
      <c r="I146" s="96">
        <v>640208.25514864561</v>
      </c>
      <c r="J146" s="98">
        <v>20485657.945389315</v>
      </c>
    </row>
    <row r="147" spans="1:10" x14ac:dyDescent="0.3">
      <c r="A147" s="58" t="s">
        <v>86</v>
      </c>
      <c r="B147" s="96">
        <v>24287.999999999996</v>
      </c>
      <c r="C147" s="36">
        <v>2046</v>
      </c>
      <c r="D147" s="96">
        <v>18065.804816042368</v>
      </c>
      <c r="E147" s="97">
        <v>4.5999999999999996</v>
      </c>
      <c r="F147" s="91">
        <v>35</v>
      </c>
      <c r="G147" s="91">
        <v>26.25</v>
      </c>
      <c r="H147" s="79">
        <v>4.3809523809523798E-2</v>
      </c>
      <c r="I147" s="96">
        <v>720227.4709122699</v>
      </c>
      <c r="J147" s="98">
        <v>27940799.289657686</v>
      </c>
    </row>
    <row r="148" spans="1:10" x14ac:dyDescent="0.3">
      <c r="A148" s="91"/>
      <c r="B148" s="91"/>
      <c r="C148" s="91"/>
      <c r="D148" s="91"/>
      <c r="E148" s="91"/>
      <c r="F148" s="91"/>
      <c r="G148" s="91"/>
      <c r="H148" s="79"/>
      <c r="I148" s="91"/>
      <c r="J148" s="2"/>
    </row>
    <row r="149" spans="1:10" x14ac:dyDescent="0.3">
      <c r="A149" s="99" t="s">
        <v>87</v>
      </c>
      <c r="B149" s="100"/>
      <c r="C149" s="91"/>
      <c r="D149" s="3"/>
      <c r="E149" s="3"/>
      <c r="F149" s="3"/>
      <c r="G149" s="3"/>
      <c r="H149" s="107"/>
      <c r="I149" s="3"/>
      <c r="J149" s="3"/>
    </row>
    <row r="150" spans="1:10" x14ac:dyDescent="0.3">
      <c r="A150" s="4" t="s">
        <v>88</v>
      </c>
      <c r="B150" s="101">
        <v>35</v>
      </c>
      <c r="C150" s="4" t="s">
        <v>89</v>
      </c>
      <c r="D150" s="3"/>
      <c r="E150" s="3"/>
      <c r="F150" s="3"/>
      <c r="G150" s="3"/>
      <c r="H150" s="107"/>
      <c r="I150" s="3"/>
      <c r="J150" s="3"/>
    </row>
    <row r="151" spans="1:10" x14ac:dyDescent="0.3">
      <c r="A151" s="4" t="s">
        <v>90</v>
      </c>
      <c r="B151" s="3">
        <v>26.25</v>
      </c>
      <c r="C151" s="4" t="s">
        <v>91</v>
      </c>
      <c r="D151" s="3"/>
      <c r="E151" s="3"/>
      <c r="F151" s="3"/>
      <c r="G151" s="3"/>
      <c r="H151" s="107"/>
      <c r="I151" s="3"/>
      <c r="J151" s="3"/>
    </row>
    <row r="152" spans="1:10" x14ac:dyDescent="0.3">
      <c r="A152" s="4" t="s">
        <v>92</v>
      </c>
      <c r="B152" s="102">
        <v>1.6485599999999998</v>
      </c>
      <c r="C152" s="4" t="s">
        <v>93</v>
      </c>
      <c r="D152" s="3"/>
      <c r="E152" s="3"/>
      <c r="F152" s="3"/>
      <c r="G152" s="3"/>
      <c r="H152" s="107"/>
      <c r="I152" s="3"/>
      <c r="J152" s="3"/>
    </row>
    <row r="153" spans="1:10" x14ac:dyDescent="0.3">
      <c r="A153" s="4" t="s">
        <v>94</v>
      </c>
      <c r="B153" s="3">
        <v>120</v>
      </c>
      <c r="C153" s="4" t="s">
        <v>95</v>
      </c>
      <c r="D153" s="103"/>
      <c r="E153" s="103"/>
      <c r="F153" s="103"/>
      <c r="G153" s="103"/>
      <c r="H153" s="78"/>
      <c r="I153" s="103"/>
      <c r="J153" s="103"/>
    </row>
    <row r="154" spans="1:10" x14ac:dyDescent="0.3">
      <c r="A154" s="4" t="s">
        <v>96</v>
      </c>
      <c r="B154" s="104">
        <v>20.044799999999999</v>
      </c>
      <c r="C154" s="4" t="s">
        <v>93</v>
      </c>
      <c r="D154" s="3"/>
      <c r="E154" s="3"/>
      <c r="F154" s="3"/>
      <c r="G154" s="3"/>
      <c r="H154" s="77"/>
      <c r="I154" s="3"/>
      <c r="J154" s="3"/>
    </row>
    <row r="155" spans="1:10" x14ac:dyDescent="0.3">
      <c r="A155" s="4" t="s">
        <v>97</v>
      </c>
      <c r="B155" s="105">
        <v>0.75</v>
      </c>
      <c r="C155" s="58" t="s">
        <v>98</v>
      </c>
      <c r="D155" s="2"/>
      <c r="E155" s="2"/>
      <c r="F155" s="2"/>
      <c r="G155" s="2"/>
      <c r="H155" s="77"/>
      <c r="I155" s="2"/>
      <c r="J155" s="2"/>
    </row>
    <row r="156" spans="1:10" x14ac:dyDescent="0.3">
      <c r="A156" s="4"/>
      <c r="B156" s="2"/>
      <c r="C156" s="59"/>
      <c r="D156" s="2"/>
      <c r="E156" s="2"/>
      <c r="F156" s="2"/>
      <c r="G156" s="2"/>
      <c r="H156" s="77"/>
      <c r="I156" s="2"/>
      <c r="J156" s="2"/>
    </row>
    <row r="158" spans="1:10" x14ac:dyDescent="0.3">
      <c r="A158" s="61" t="s">
        <v>99</v>
      </c>
      <c r="B158" s="62"/>
      <c r="C158" s="63"/>
      <c r="D158" s="91"/>
      <c r="E158" s="91"/>
      <c r="F158" s="91"/>
      <c r="G158" s="91"/>
      <c r="H158" s="79"/>
      <c r="I158" s="91"/>
      <c r="J158" s="2"/>
    </row>
    <row r="159" spans="1:10" x14ac:dyDescent="0.3">
      <c r="A159" s="64" t="s">
        <v>75</v>
      </c>
      <c r="B159" s="2"/>
      <c r="C159" s="91"/>
      <c r="D159" s="91"/>
      <c r="E159" s="91"/>
      <c r="F159" s="91"/>
      <c r="G159" s="2"/>
      <c r="H159" s="77"/>
      <c r="I159" s="2"/>
      <c r="J159" s="2"/>
    </row>
    <row r="160" spans="1:10" ht="28.8" x14ac:dyDescent="0.3">
      <c r="A160" s="92" t="s">
        <v>76</v>
      </c>
      <c r="B160" s="92" t="s">
        <v>77</v>
      </c>
      <c r="C160" s="93" t="s">
        <v>100</v>
      </c>
      <c r="D160" s="92" t="s">
        <v>79</v>
      </c>
      <c r="E160" s="94" t="s">
        <v>80</v>
      </c>
      <c r="F160" s="94" t="s">
        <v>81</v>
      </c>
      <c r="G160" s="95" t="s">
        <v>82</v>
      </c>
      <c r="H160" s="41" t="s">
        <v>83</v>
      </c>
      <c r="I160" s="95" t="s">
        <v>84</v>
      </c>
      <c r="J160" s="95" t="s">
        <v>101</v>
      </c>
    </row>
    <row r="161" spans="1:10" x14ac:dyDescent="0.3">
      <c r="A161" s="58" t="s">
        <v>86</v>
      </c>
      <c r="B161" s="96">
        <v>24287.999999999996</v>
      </c>
      <c r="C161" s="36" t="s">
        <v>102</v>
      </c>
      <c r="D161" s="96">
        <v>13460.559609914817</v>
      </c>
      <c r="E161" s="97">
        <v>4.5999999999999996</v>
      </c>
      <c r="F161" s="106">
        <v>35</v>
      </c>
      <c r="G161" s="91">
        <v>26.25</v>
      </c>
      <c r="H161" s="79">
        <v>4.3809523809523798E-2</v>
      </c>
      <c r="I161" s="96">
        <v>1073261.3247657779</v>
      </c>
      <c r="J161" s="98">
        <v>21513308.602665063</v>
      </c>
    </row>
    <row r="162" spans="1:10" x14ac:dyDescent="0.3">
      <c r="A162" s="91"/>
      <c r="B162" s="91"/>
      <c r="C162" s="91"/>
      <c r="D162" s="91"/>
      <c r="E162" s="91"/>
      <c r="F162" s="91"/>
      <c r="G162" s="91"/>
      <c r="H162" s="79"/>
      <c r="I162" s="91"/>
      <c r="J162" s="2"/>
    </row>
    <row r="163" spans="1:10" x14ac:dyDescent="0.3">
      <c r="A163" s="99" t="s">
        <v>103</v>
      </c>
      <c r="B163" s="100"/>
      <c r="C163" s="91"/>
      <c r="D163" s="3"/>
      <c r="E163" s="3"/>
      <c r="F163" s="3"/>
      <c r="G163" s="3"/>
      <c r="H163" s="107"/>
      <c r="I163" s="3"/>
      <c r="J163" s="3"/>
    </row>
    <row r="164" spans="1:10" x14ac:dyDescent="0.3">
      <c r="A164" s="4" t="s">
        <v>88</v>
      </c>
      <c r="B164" s="101">
        <v>35</v>
      </c>
      <c r="C164" s="4" t="s">
        <v>89</v>
      </c>
      <c r="D164" s="3"/>
      <c r="E164" s="3"/>
      <c r="F164" s="3"/>
      <c r="G164" s="3"/>
      <c r="H164" s="107"/>
      <c r="I164" s="3"/>
      <c r="J164" s="3"/>
    </row>
    <row r="165" spans="1:10" x14ac:dyDescent="0.3">
      <c r="A165" s="4" t="s">
        <v>90</v>
      </c>
      <c r="B165" s="3">
        <v>26.25</v>
      </c>
      <c r="C165" s="4" t="s">
        <v>91</v>
      </c>
      <c r="D165" s="3"/>
      <c r="E165" s="3"/>
      <c r="F165" s="3"/>
      <c r="G165" s="3"/>
      <c r="H165" s="107"/>
      <c r="I165" s="3"/>
      <c r="J165" s="3"/>
    </row>
    <row r="166" spans="1:10" x14ac:dyDescent="0.3">
      <c r="A166" s="4" t="s">
        <v>92</v>
      </c>
      <c r="B166" s="102">
        <v>1.6485599999999998</v>
      </c>
      <c r="C166" s="4" t="s">
        <v>93</v>
      </c>
      <c r="D166" s="3"/>
      <c r="E166" s="3"/>
      <c r="F166" s="3"/>
      <c r="G166" s="3"/>
      <c r="H166" s="107"/>
      <c r="I166" s="3"/>
      <c r="J166" s="3"/>
    </row>
    <row r="167" spans="1:10" x14ac:dyDescent="0.3">
      <c r="A167" s="4" t="s">
        <v>104</v>
      </c>
      <c r="B167" s="3">
        <v>240</v>
      </c>
      <c r="C167" s="3" t="s">
        <v>105</v>
      </c>
      <c r="D167" s="103"/>
      <c r="E167" s="103"/>
      <c r="F167" s="103"/>
      <c r="G167" s="103"/>
      <c r="H167" s="78"/>
      <c r="I167" s="103"/>
      <c r="J167" s="103"/>
    </row>
    <row r="168" spans="1:10" x14ac:dyDescent="0.3">
      <c r="A168" s="4" t="s">
        <v>96</v>
      </c>
      <c r="B168" s="104">
        <v>20.044799999999999</v>
      </c>
      <c r="C168" s="4" t="s">
        <v>93</v>
      </c>
      <c r="D168" s="3"/>
      <c r="E168" s="3"/>
      <c r="F168" s="3"/>
      <c r="G168" s="3"/>
      <c r="H168" s="60"/>
      <c r="I168" s="3"/>
      <c r="J168" s="3"/>
    </row>
    <row r="169" spans="1:10" x14ac:dyDescent="0.3">
      <c r="A169" s="4" t="s">
        <v>97</v>
      </c>
      <c r="B169" s="105">
        <v>0.75</v>
      </c>
      <c r="C169" s="58" t="s">
        <v>98</v>
      </c>
      <c r="D169" s="23"/>
      <c r="E169" s="23"/>
      <c r="F169" s="23"/>
      <c r="G169" s="23"/>
      <c r="H169" s="60"/>
      <c r="I169" s="23"/>
      <c r="J169" s="23"/>
    </row>
  </sheetData>
  <mergeCells count="5">
    <mergeCell ref="E122:I122"/>
    <mergeCell ref="A123:D123"/>
    <mergeCell ref="A124:C124"/>
    <mergeCell ref="A125:A127"/>
    <mergeCell ref="A128:A1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91F3-40CC-4AA7-BAC9-F87911CA4B0A}">
  <dimension ref="A1:P85"/>
  <sheetViews>
    <sheetView topLeftCell="A9" zoomScale="60" zoomScaleNormal="60" workbookViewId="0">
      <selection activeCell="E22" sqref="E22"/>
    </sheetView>
  </sheetViews>
  <sheetFormatPr defaultColWidth="15" defaultRowHeight="14.4" x14ac:dyDescent="0.3"/>
  <cols>
    <col min="9" max="9" width="24.109375" customWidth="1"/>
    <col min="10" max="10" width="30.33203125" customWidth="1"/>
    <col min="11" max="11" width="19.109375" customWidth="1"/>
  </cols>
  <sheetData>
    <row r="1" spans="1:16" x14ac:dyDescent="0.3">
      <c r="A1" s="5" t="s">
        <v>106</v>
      </c>
      <c r="B1" s="8" t="s">
        <v>107</v>
      </c>
      <c r="C1" s="9"/>
      <c r="D1" s="9"/>
      <c r="E1" s="9"/>
      <c r="F1" s="2"/>
      <c r="G1" s="2"/>
      <c r="H1" s="2"/>
      <c r="I1" s="5" t="s">
        <v>106</v>
      </c>
      <c r="J1" s="8" t="s">
        <v>108</v>
      </c>
      <c r="K1" s="9"/>
      <c r="L1" s="9"/>
      <c r="M1" s="9"/>
      <c r="N1" s="2"/>
      <c r="O1" s="2"/>
      <c r="P1" s="2"/>
    </row>
    <row r="2" spans="1:16" x14ac:dyDescent="0.3">
      <c r="A2" s="3" t="s">
        <v>109</v>
      </c>
      <c r="B2" s="2"/>
      <c r="C2" s="2"/>
      <c r="D2" s="2"/>
      <c r="E2" s="2"/>
      <c r="F2" s="2"/>
      <c r="G2" s="2"/>
      <c r="H2" s="2"/>
      <c r="I2" s="2"/>
      <c r="J2" s="2"/>
      <c r="K2" s="2"/>
      <c r="L2" s="2"/>
      <c r="M2" s="2"/>
      <c r="N2" s="2"/>
      <c r="O2" s="2"/>
      <c r="P2" s="2"/>
    </row>
    <row r="3" spans="1:16" x14ac:dyDescent="0.3">
      <c r="I3" s="10"/>
      <c r="J3" s="2"/>
      <c r="K3" s="2"/>
      <c r="L3" s="2"/>
      <c r="M3" s="2"/>
    </row>
    <row r="4" spans="1:16" x14ac:dyDescent="0.3">
      <c r="I4" s="54" t="s">
        <v>110</v>
      </c>
      <c r="J4" s="54"/>
      <c r="K4" s="54" t="s">
        <v>111</v>
      </c>
      <c r="L4" s="10"/>
      <c r="M4" s="10"/>
    </row>
    <row r="5" spans="1:16" ht="15" thickBot="1" x14ac:dyDescent="0.35">
      <c r="A5" s="10" t="s">
        <v>112</v>
      </c>
      <c r="B5" s="2"/>
      <c r="C5" s="2"/>
      <c r="D5" s="2"/>
      <c r="E5" s="2"/>
      <c r="F5" s="2"/>
      <c r="G5" s="2"/>
      <c r="H5" s="2"/>
      <c r="I5" s="53" t="s">
        <v>113</v>
      </c>
      <c r="J5" s="53" t="s">
        <v>114</v>
      </c>
      <c r="K5" s="55">
        <v>67549</v>
      </c>
      <c r="L5" s="2"/>
      <c r="M5" s="2"/>
      <c r="N5" s="14"/>
      <c r="O5" s="14"/>
      <c r="P5" s="14"/>
    </row>
    <row r="6" spans="1:16" x14ac:dyDescent="0.3">
      <c r="A6" s="15"/>
      <c r="B6" s="140" t="s">
        <v>115</v>
      </c>
      <c r="C6" s="141"/>
      <c r="D6" s="142" t="s">
        <v>116</v>
      </c>
      <c r="E6" s="141"/>
      <c r="F6" s="2"/>
      <c r="G6" s="2"/>
      <c r="H6" s="2"/>
      <c r="I6" s="53" t="s">
        <v>117</v>
      </c>
      <c r="J6" s="53" t="s">
        <v>118</v>
      </c>
      <c r="K6" s="55">
        <v>88485</v>
      </c>
      <c r="L6" s="2"/>
      <c r="M6" s="2"/>
      <c r="N6" s="14"/>
      <c r="O6" s="14"/>
      <c r="P6" s="14"/>
    </row>
    <row r="7" spans="1:16" x14ac:dyDescent="0.3">
      <c r="A7" s="16" t="s">
        <v>50</v>
      </c>
      <c r="B7" s="17" t="s">
        <v>35</v>
      </c>
      <c r="C7" s="18" t="s">
        <v>1</v>
      </c>
      <c r="D7" s="19" t="s">
        <v>35</v>
      </c>
      <c r="E7" s="18" t="s">
        <v>119</v>
      </c>
      <c r="F7" s="2"/>
      <c r="G7" s="2"/>
      <c r="H7" s="2"/>
      <c r="I7" s="53" t="s">
        <v>120</v>
      </c>
      <c r="J7" s="53" t="s">
        <v>121</v>
      </c>
      <c r="K7" s="55">
        <v>88485</v>
      </c>
      <c r="L7" s="2"/>
      <c r="M7" s="2"/>
      <c r="N7" s="14"/>
      <c r="O7" s="14"/>
      <c r="P7" s="14"/>
    </row>
    <row r="8" spans="1:16" x14ac:dyDescent="0.3">
      <c r="A8" s="16" t="s">
        <v>37</v>
      </c>
      <c r="B8" s="20">
        <v>6</v>
      </c>
      <c r="C8" s="21">
        <v>2</v>
      </c>
      <c r="D8" s="22">
        <v>12</v>
      </c>
      <c r="E8" s="21">
        <v>6</v>
      </c>
      <c r="F8" s="2"/>
      <c r="G8" s="2"/>
      <c r="H8" s="2"/>
      <c r="I8" s="53"/>
      <c r="J8" s="53"/>
      <c r="K8" s="53"/>
      <c r="L8" s="2" t="s">
        <v>122</v>
      </c>
      <c r="M8" s="2"/>
      <c r="N8" s="14"/>
      <c r="O8" s="14"/>
      <c r="P8" s="14"/>
    </row>
    <row r="9" spans="1:16" x14ac:dyDescent="0.3">
      <c r="A9" s="16" t="s">
        <v>31</v>
      </c>
      <c r="B9" s="20">
        <v>4</v>
      </c>
      <c r="C9" s="21">
        <v>2</v>
      </c>
      <c r="D9" s="22">
        <v>8</v>
      </c>
      <c r="E9" s="21">
        <v>4</v>
      </c>
      <c r="F9" s="2"/>
      <c r="G9" s="2"/>
      <c r="H9" s="2"/>
      <c r="I9" s="54" t="s">
        <v>29</v>
      </c>
      <c r="J9" s="54"/>
      <c r="K9" s="54" t="s">
        <v>111</v>
      </c>
      <c r="L9" s="10"/>
      <c r="M9" s="10"/>
      <c r="N9" s="23"/>
      <c r="O9" s="23"/>
      <c r="P9" s="23"/>
    </row>
    <row r="10" spans="1:16" x14ac:dyDescent="0.3">
      <c r="A10" s="16" t="s">
        <v>32</v>
      </c>
      <c r="B10" s="20">
        <v>3</v>
      </c>
      <c r="C10" s="21">
        <v>1</v>
      </c>
      <c r="D10" s="22">
        <v>6</v>
      </c>
      <c r="E10" s="21">
        <v>3</v>
      </c>
      <c r="F10" s="2"/>
      <c r="G10" s="2"/>
      <c r="H10" s="2"/>
      <c r="I10" s="53" t="s">
        <v>113</v>
      </c>
      <c r="J10" s="53" t="s">
        <v>123</v>
      </c>
      <c r="K10" s="55">
        <v>283756</v>
      </c>
      <c r="L10" s="2"/>
      <c r="M10" s="2"/>
      <c r="N10" s="2"/>
      <c r="O10" s="2"/>
      <c r="P10" s="2"/>
    </row>
    <row r="11" spans="1:16" x14ac:dyDescent="0.3">
      <c r="A11" s="16" t="s">
        <v>33</v>
      </c>
      <c r="B11" s="20">
        <v>3</v>
      </c>
      <c r="C11" s="21">
        <v>1</v>
      </c>
      <c r="D11" s="22">
        <v>6</v>
      </c>
      <c r="E11" s="21">
        <v>3</v>
      </c>
      <c r="F11" s="2"/>
      <c r="G11" s="2"/>
      <c r="H11" s="2"/>
      <c r="I11" s="53" t="s">
        <v>117</v>
      </c>
      <c r="J11" s="53" t="s">
        <v>124</v>
      </c>
      <c r="K11" s="55">
        <v>307824</v>
      </c>
      <c r="L11" s="2"/>
      <c r="M11" s="2"/>
      <c r="N11" s="2"/>
      <c r="O11" s="2"/>
      <c r="P11" s="2"/>
    </row>
    <row r="12" spans="1:16" x14ac:dyDescent="0.3">
      <c r="A12" s="16" t="s">
        <v>27</v>
      </c>
      <c r="B12" s="20">
        <v>4</v>
      </c>
      <c r="C12" s="21">
        <v>2</v>
      </c>
      <c r="D12" s="22">
        <v>8</v>
      </c>
      <c r="E12" s="21">
        <v>4</v>
      </c>
      <c r="F12" s="2"/>
      <c r="G12" s="2"/>
      <c r="H12" s="2"/>
      <c r="I12" s="53" t="s">
        <v>120</v>
      </c>
      <c r="J12" s="53" t="s">
        <v>124</v>
      </c>
      <c r="K12" s="55">
        <v>307824</v>
      </c>
      <c r="L12" s="2"/>
      <c r="M12" s="2"/>
      <c r="N12" s="2"/>
      <c r="O12" s="2"/>
      <c r="P12" s="2"/>
    </row>
    <row r="13" spans="1:16" x14ac:dyDescent="0.3">
      <c r="A13" s="16" t="s">
        <v>54</v>
      </c>
      <c r="B13" s="20">
        <v>5</v>
      </c>
      <c r="C13" s="21">
        <v>2</v>
      </c>
      <c r="D13" s="22">
        <v>10</v>
      </c>
      <c r="E13" s="21">
        <v>5</v>
      </c>
      <c r="F13" s="2"/>
      <c r="G13" s="2"/>
      <c r="H13" s="2"/>
      <c r="I13" s="53"/>
      <c r="J13" s="53"/>
      <c r="K13" s="53"/>
      <c r="L13" s="2"/>
      <c r="M13" s="2"/>
      <c r="N13" s="2"/>
      <c r="O13" s="2"/>
      <c r="P13" s="2"/>
    </row>
    <row r="14" spans="1:16" ht="15" thickBot="1" x14ac:dyDescent="0.35">
      <c r="A14" s="24" t="s">
        <v>125</v>
      </c>
      <c r="B14" s="25">
        <v>25</v>
      </c>
      <c r="C14" s="26">
        <v>10</v>
      </c>
      <c r="D14" s="27">
        <v>50</v>
      </c>
      <c r="E14" s="26">
        <v>25</v>
      </c>
      <c r="F14" s="2"/>
      <c r="G14" s="2"/>
      <c r="H14" s="2"/>
      <c r="I14" s="54" t="s">
        <v>126</v>
      </c>
      <c r="J14" s="54"/>
      <c r="K14" s="54" t="s">
        <v>111</v>
      </c>
      <c r="L14" s="10"/>
      <c r="M14" s="10"/>
      <c r="N14" s="2"/>
      <c r="O14" s="2"/>
      <c r="P14" s="2"/>
    </row>
    <row r="15" spans="1:16" x14ac:dyDescent="0.3">
      <c r="I15" s="53" t="s">
        <v>113</v>
      </c>
      <c r="J15" s="53" t="s">
        <v>127</v>
      </c>
      <c r="K15" s="55">
        <v>400260</v>
      </c>
      <c r="L15" s="2"/>
      <c r="M15" s="2"/>
    </row>
    <row r="16" spans="1:16" ht="15" thickBot="1" x14ac:dyDescent="0.35">
      <c r="A16" s="10" t="s">
        <v>128</v>
      </c>
      <c r="B16" s="2"/>
      <c r="C16" s="2"/>
      <c r="D16" s="2"/>
      <c r="E16" s="2"/>
      <c r="F16" s="2"/>
      <c r="G16" s="2"/>
      <c r="H16" s="2"/>
      <c r="I16" s="53" t="s">
        <v>117</v>
      </c>
      <c r="J16" s="53" t="s">
        <v>129</v>
      </c>
      <c r="K16" s="55">
        <v>399621</v>
      </c>
      <c r="L16" s="2"/>
      <c r="M16" s="2"/>
      <c r="N16" s="2"/>
      <c r="O16" s="2"/>
      <c r="P16" s="2"/>
    </row>
    <row r="17" spans="1:11" x14ac:dyDescent="0.3">
      <c r="A17" s="143" t="s">
        <v>115</v>
      </c>
      <c r="B17" s="144"/>
      <c r="C17" s="144" t="s">
        <v>130</v>
      </c>
      <c r="D17" s="145"/>
      <c r="I17" s="53" t="s">
        <v>120</v>
      </c>
      <c r="J17" s="53" t="s">
        <v>129</v>
      </c>
      <c r="K17" s="55">
        <v>399621</v>
      </c>
    </row>
    <row r="18" spans="1:11" x14ac:dyDescent="0.3">
      <c r="A18" s="28" t="s">
        <v>131</v>
      </c>
      <c r="B18" s="10" t="s">
        <v>132</v>
      </c>
      <c r="C18" s="10" t="s">
        <v>133</v>
      </c>
      <c r="D18" s="29" t="s">
        <v>134</v>
      </c>
      <c r="I18" s="53"/>
      <c r="J18" s="53"/>
      <c r="K18" s="53"/>
    </row>
    <row r="19" spans="1:11" x14ac:dyDescent="0.3">
      <c r="A19" s="11" t="s">
        <v>37</v>
      </c>
      <c r="B19" s="3" t="s">
        <v>37</v>
      </c>
      <c r="C19" s="3" t="s">
        <v>37</v>
      </c>
      <c r="D19" s="30" t="s">
        <v>37</v>
      </c>
      <c r="I19" s="54" t="s">
        <v>135</v>
      </c>
      <c r="J19" s="54"/>
      <c r="K19" s="54" t="s">
        <v>111</v>
      </c>
    </row>
    <row r="20" spans="1:11" x14ac:dyDescent="0.3">
      <c r="A20" s="11" t="s">
        <v>37</v>
      </c>
      <c r="B20" s="3" t="s">
        <v>37</v>
      </c>
      <c r="C20" s="3" t="s">
        <v>37</v>
      </c>
      <c r="D20" s="30" t="s">
        <v>37</v>
      </c>
      <c r="I20" s="53" t="s">
        <v>113</v>
      </c>
      <c r="J20" s="53" t="s">
        <v>136</v>
      </c>
      <c r="K20" s="55">
        <v>579727</v>
      </c>
    </row>
    <row r="21" spans="1:11" x14ac:dyDescent="0.3">
      <c r="A21" s="11" t="s">
        <v>37</v>
      </c>
      <c r="B21" s="3" t="s">
        <v>31</v>
      </c>
      <c r="C21" s="3" t="s">
        <v>37</v>
      </c>
      <c r="D21" s="30" t="s">
        <v>37</v>
      </c>
      <c r="I21" s="53" t="s">
        <v>117</v>
      </c>
      <c r="J21" s="53" t="s">
        <v>136</v>
      </c>
      <c r="K21" s="55">
        <v>992071</v>
      </c>
    </row>
    <row r="22" spans="1:11" x14ac:dyDescent="0.3">
      <c r="A22" s="11" t="s">
        <v>37</v>
      </c>
      <c r="B22" s="3" t="s">
        <v>31</v>
      </c>
      <c r="C22" s="3" t="s">
        <v>37</v>
      </c>
      <c r="D22" s="30" t="s">
        <v>37</v>
      </c>
      <c r="I22" s="53" t="s">
        <v>120</v>
      </c>
      <c r="J22" s="53" t="s">
        <v>136</v>
      </c>
      <c r="K22" s="55">
        <v>992071</v>
      </c>
    </row>
    <row r="23" spans="1:11" x14ac:dyDescent="0.3">
      <c r="A23" s="11" t="s">
        <v>37</v>
      </c>
      <c r="B23" s="3" t="s">
        <v>32</v>
      </c>
      <c r="C23" s="3" t="s">
        <v>37</v>
      </c>
      <c r="D23" s="30" t="s">
        <v>37</v>
      </c>
    </row>
    <row r="24" spans="1:11" x14ac:dyDescent="0.3">
      <c r="A24" s="11" t="s">
        <v>37</v>
      </c>
      <c r="B24" s="3" t="s">
        <v>33</v>
      </c>
      <c r="C24" s="3" t="s">
        <v>37</v>
      </c>
      <c r="D24" s="30" t="s">
        <v>37</v>
      </c>
      <c r="I24" s="3" t="s">
        <v>137</v>
      </c>
      <c r="J24" s="2"/>
      <c r="K24" s="2"/>
    </row>
    <row r="25" spans="1:11" x14ac:dyDescent="0.3">
      <c r="A25" s="11" t="s">
        <v>31</v>
      </c>
      <c r="B25" s="4" t="s">
        <v>27</v>
      </c>
      <c r="C25" s="3" t="s">
        <v>37</v>
      </c>
      <c r="D25" s="30" t="s">
        <v>31</v>
      </c>
      <c r="I25" s="3" t="s">
        <v>113</v>
      </c>
      <c r="J25" s="3" t="s">
        <v>138</v>
      </c>
      <c r="K25" s="2"/>
    </row>
    <row r="26" spans="1:11" x14ac:dyDescent="0.3">
      <c r="A26" s="11" t="s">
        <v>31</v>
      </c>
      <c r="B26" s="4" t="s">
        <v>27</v>
      </c>
      <c r="C26" s="3" t="s">
        <v>37</v>
      </c>
      <c r="D26" s="30" t="s">
        <v>31</v>
      </c>
      <c r="I26" s="3" t="s">
        <v>117</v>
      </c>
      <c r="J26" s="3" t="s">
        <v>139</v>
      </c>
      <c r="K26" s="2"/>
    </row>
    <row r="27" spans="1:11" x14ac:dyDescent="0.3">
      <c r="A27" s="11" t="s">
        <v>31</v>
      </c>
      <c r="B27" s="4" t="s">
        <v>29</v>
      </c>
      <c r="C27" s="3" t="s">
        <v>37</v>
      </c>
      <c r="D27" s="30" t="s">
        <v>31</v>
      </c>
      <c r="I27" s="3" t="s">
        <v>120</v>
      </c>
      <c r="J27" s="3" t="s">
        <v>140</v>
      </c>
      <c r="K27" s="2"/>
    </row>
    <row r="28" spans="1:11" x14ac:dyDescent="0.3">
      <c r="A28" s="11" t="s">
        <v>31</v>
      </c>
      <c r="B28" s="3" t="s">
        <v>31</v>
      </c>
      <c r="C28" s="3" t="s">
        <v>37</v>
      </c>
      <c r="D28" s="30" t="s">
        <v>31</v>
      </c>
      <c r="I28" s="3" t="s">
        <v>141</v>
      </c>
      <c r="J28" s="3" t="s">
        <v>142</v>
      </c>
      <c r="K28" s="2"/>
    </row>
    <row r="29" spans="1:11" x14ac:dyDescent="0.3">
      <c r="A29" s="11" t="s">
        <v>32</v>
      </c>
      <c r="B29" s="3" t="s">
        <v>31</v>
      </c>
      <c r="C29" s="3" t="s">
        <v>37</v>
      </c>
      <c r="D29" s="30" t="s">
        <v>32</v>
      </c>
      <c r="I29" s="3" t="s">
        <v>121</v>
      </c>
      <c r="J29" s="2"/>
      <c r="K29" s="2"/>
    </row>
    <row r="30" spans="1:11" x14ac:dyDescent="0.3">
      <c r="A30" s="11" t="s">
        <v>32</v>
      </c>
      <c r="B30" s="3" t="s">
        <v>32</v>
      </c>
      <c r="C30" s="3" t="s">
        <v>37</v>
      </c>
      <c r="D30" s="30" t="s">
        <v>32</v>
      </c>
      <c r="I30" s="2"/>
      <c r="J30" s="3" t="s">
        <v>143</v>
      </c>
      <c r="K30" s="2"/>
    </row>
    <row r="31" spans="1:11" x14ac:dyDescent="0.3">
      <c r="A31" s="11" t="s">
        <v>32</v>
      </c>
      <c r="B31" s="3" t="s">
        <v>33</v>
      </c>
      <c r="C31" s="3" t="s">
        <v>31</v>
      </c>
      <c r="D31" s="30" t="s">
        <v>32</v>
      </c>
      <c r="I31" s="3" t="s">
        <v>136</v>
      </c>
      <c r="J31" s="2"/>
      <c r="K31" s="2"/>
    </row>
    <row r="32" spans="1:11" x14ac:dyDescent="0.3">
      <c r="A32" s="11" t="s">
        <v>33</v>
      </c>
      <c r="B32" s="4" t="s">
        <v>27</v>
      </c>
      <c r="C32" s="3" t="s">
        <v>31</v>
      </c>
      <c r="D32" s="30" t="s">
        <v>33</v>
      </c>
      <c r="I32" s="2"/>
      <c r="J32" s="3" t="s">
        <v>144</v>
      </c>
      <c r="K32" s="2"/>
    </row>
    <row r="33" spans="1:10" x14ac:dyDescent="0.3">
      <c r="A33" s="11" t="s">
        <v>33</v>
      </c>
      <c r="B33" s="4" t="s">
        <v>27</v>
      </c>
      <c r="C33" s="3" t="s">
        <v>31</v>
      </c>
      <c r="D33" s="30" t="s">
        <v>33</v>
      </c>
      <c r="I33" s="3" t="s">
        <v>111</v>
      </c>
      <c r="J33" s="3" t="s">
        <v>145</v>
      </c>
    </row>
    <row r="34" spans="1:10" x14ac:dyDescent="0.3">
      <c r="A34" s="11" t="s">
        <v>33</v>
      </c>
      <c r="B34" s="4" t="s">
        <v>29</v>
      </c>
      <c r="C34" s="3" t="s">
        <v>31</v>
      </c>
      <c r="D34" s="30" t="s">
        <v>33</v>
      </c>
      <c r="I34" s="3" t="s">
        <v>146</v>
      </c>
      <c r="J34" s="3" t="s">
        <v>147</v>
      </c>
    </row>
    <row r="35" spans="1:10" x14ac:dyDescent="0.3">
      <c r="A35" s="11" t="s">
        <v>27</v>
      </c>
      <c r="B35" s="3" t="s">
        <v>31</v>
      </c>
      <c r="C35" s="3" t="s">
        <v>31</v>
      </c>
      <c r="D35" s="30" t="s">
        <v>27</v>
      </c>
      <c r="I35" s="2"/>
      <c r="J35" s="56" t="s">
        <v>148</v>
      </c>
    </row>
    <row r="36" spans="1:10" x14ac:dyDescent="0.3">
      <c r="A36" s="11" t="s">
        <v>27</v>
      </c>
      <c r="B36" s="3" t="s">
        <v>31</v>
      </c>
      <c r="C36" s="3" t="s">
        <v>31</v>
      </c>
      <c r="D36" s="30" t="s">
        <v>27</v>
      </c>
      <c r="I36" s="3" t="s">
        <v>149</v>
      </c>
      <c r="J36" s="3" t="s">
        <v>150</v>
      </c>
    </row>
    <row r="37" spans="1:10" x14ac:dyDescent="0.3">
      <c r="A37" s="11" t="s">
        <v>27</v>
      </c>
      <c r="B37" s="3" t="s">
        <v>32</v>
      </c>
      <c r="C37" s="3" t="s">
        <v>31</v>
      </c>
      <c r="D37" s="30" t="s">
        <v>27</v>
      </c>
      <c r="I37" s="3" t="s">
        <v>151</v>
      </c>
      <c r="J37" s="3" t="s">
        <v>152</v>
      </c>
    </row>
    <row r="38" spans="1:10" x14ac:dyDescent="0.3">
      <c r="A38" s="11" t="s">
        <v>27</v>
      </c>
      <c r="B38" s="3" t="s">
        <v>33</v>
      </c>
      <c r="C38" s="3" t="s">
        <v>31</v>
      </c>
      <c r="D38" s="30" t="s">
        <v>27</v>
      </c>
    </row>
    <row r="39" spans="1:10" x14ac:dyDescent="0.3">
      <c r="A39" s="31" t="s">
        <v>29</v>
      </c>
      <c r="B39" s="4" t="s">
        <v>27</v>
      </c>
      <c r="C39" s="3" t="s">
        <v>32</v>
      </c>
      <c r="D39" s="32" t="s">
        <v>29</v>
      </c>
    </row>
    <row r="40" spans="1:10" x14ac:dyDescent="0.3">
      <c r="A40" s="11" t="s">
        <v>31</v>
      </c>
      <c r="B40" s="4" t="s">
        <v>27</v>
      </c>
      <c r="C40" s="3" t="s">
        <v>32</v>
      </c>
      <c r="D40" s="30" t="s">
        <v>31</v>
      </c>
    </row>
    <row r="41" spans="1:10" x14ac:dyDescent="0.3">
      <c r="A41" s="11" t="s">
        <v>31</v>
      </c>
      <c r="B41" s="4" t="s">
        <v>29</v>
      </c>
      <c r="C41" s="3" t="s">
        <v>32</v>
      </c>
      <c r="D41" s="30" t="s">
        <v>31</v>
      </c>
    </row>
    <row r="42" spans="1:10" x14ac:dyDescent="0.3">
      <c r="A42" s="11" t="s">
        <v>31</v>
      </c>
      <c r="B42" s="3" t="s">
        <v>31</v>
      </c>
      <c r="C42" s="3" t="s">
        <v>32</v>
      </c>
      <c r="D42" s="30" t="s">
        <v>31</v>
      </c>
    </row>
    <row r="43" spans="1:10" x14ac:dyDescent="0.3">
      <c r="A43" s="11" t="s">
        <v>31</v>
      </c>
      <c r="B43" s="3" t="s">
        <v>31</v>
      </c>
      <c r="C43" s="3" t="s">
        <v>32</v>
      </c>
      <c r="D43" s="30" t="s">
        <v>31</v>
      </c>
    </row>
    <row r="44" spans="1:10" x14ac:dyDescent="0.3">
      <c r="A44" s="11" t="s">
        <v>32</v>
      </c>
      <c r="B44" s="3" t="s">
        <v>32</v>
      </c>
      <c r="C44" s="3" t="s">
        <v>32</v>
      </c>
      <c r="D44" s="30" t="s">
        <v>32</v>
      </c>
    </row>
    <row r="45" spans="1:10" x14ac:dyDescent="0.3">
      <c r="A45" s="11" t="s">
        <v>32</v>
      </c>
      <c r="B45" s="3" t="s">
        <v>33</v>
      </c>
      <c r="C45" s="3" t="s">
        <v>33</v>
      </c>
      <c r="D45" s="30" t="s">
        <v>32</v>
      </c>
    </row>
    <row r="46" spans="1:10" x14ac:dyDescent="0.3">
      <c r="A46" s="11" t="s">
        <v>32</v>
      </c>
      <c r="B46" s="4" t="s">
        <v>27</v>
      </c>
      <c r="C46" s="3" t="s">
        <v>33</v>
      </c>
      <c r="D46" s="30" t="s">
        <v>32</v>
      </c>
    </row>
    <row r="47" spans="1:10" x14ac:dyDescent="0.3">
      <c r="A47" s="11" t="s">
        <v>33</v>
      </c>
      <c r="B47" s="4" t="s">
        <v>27</v>
      </c>
      <c r="C47" s="3" t="s">
        <v>33</v>
      </c>
      <c r="D47" s="30" t="s">
        <v>33</v>
      </c>
    </row>
    <row r="48" spans="1:10" x14ac:dyDescent="0.3">
      <c r="A48" s="11" t="s">
        <v>33</v>
      </c>
      <c r="B48" s="4" t="s">
        <v>29</v>
      </c>
      <c r="C48" s="3" t="s">
        <v>33</v>
      </c>
      <c r="D48" s="30" t="s">
        <v>33</v>
      </c>
    </row>
    <row r="49" spans="1:4" x14ac:dyDescent="0.3">
      <c r="A49" s="11" t="s">
        <v>33</v>
      </c>
      <c r="B49" s="3" t="s">
        <v>31</v>
      </c>
      <c r="C49" s="3" t="s">
        <v>33</v>
      </c>
      <c r="D49" s="30" t="s">
        <v>33</v>
      </c>
    </row>
    <row r="50" spans="1:4" x14ac:dyDescent="0.3">
      <c r="A50" s="11" t="s">
        <v>27</v>
      </c>
      <c r="B50" s="3" t="s">
        <v>31</v>
      </c>
      <c r="C50" s="3" t="s">
        <v>33</v>
      </c>
      <c r="D50" s="30" t="s">
        <v>27</v>
      </c>
    </row>
    <row r="51" spans="1:4" x14ac:dyDescent="0.3">
      <c r="A51" s="11" t="s">
        <v>27</v>
      </c>
      <c r="B51" s="3" t="s">
        <v>32</v>
      </c>
      <c r="C51" s="3" t="s">
        <v>27</v>
      </c>
      <c r="D51" s="30" t="s">
        <v>27</v>
      </c>
    </row>
    <row r="52" spans="1:4" x14ac:dyDescent="0.3">
      <c r="A52" s="11" t="s">
        <v>27</v>
      </c>
      <c r="B52" s="3" t="s">
        <v>33</v>
      </c>
      <c r="C52" s="3" t="s">
        <v>27</v>
      </c>
      <c r="D52" s="30" t="s">
        <v>27</v>
      </c>
    </row>
    <row r="53" spans="1:4" x14ac:dyDescent="0.3">
      <c r="A53" s="11" t="s">
        <v>27</v>
      </c>
      <c r="B53" s="4" t="s">
        <v>27</v>
      </c>
      <c r="C53" s="3" t="s">
        <v>27</v>
      </c>
      <c r="D53" s="30" t="s">
        <v>27</v>
      </c>
    </row>
    <row r="54" spans="1:4" x14ac:dyDescent="0.3">
      <c r="A54" s="31" t="s">
        <v>29</v>
      </c>
      <c r="B54" s="4" t="s">
        <v>27</v>
      </c>
      <c r="C54" s="3" t="s">
        <v>27</v>
      </c>
      <c r="D54" s="32" t="s">
        <v>29</v>
      </c>
    </row>
    <row r="55" spans="1:4" x14ac:dyDescent="0.3">
      <c r="A55" s="11" t="s">
        <v>31</v>
      </c>
      <c r="B55" s="4" t="s">
        <v>29</v>
      </c>
      <c r="C55" s="3" t="s">
        <v>27</v>
      </c>
      <c r="D55" s="30" t="s">
        <v>31</v>
      </c>
    </row>
    <row r="56" spans="1:4" x14ac:dyDescent="0.3">
      <c r="A56" s="11" t="s">
        <v>31</v>
      </c>
      <c r="B56" s="3" t="s">
        <v>31</v>
      </c>
      <c r="C56" s="3" t="s">
        <v>27</v>
      </c>
      <c r="D56" s="30" t="s">
        <v>31</v>
      </c>
    </row>
    <row r="57" spans="1:4" x14ac:dyDescent="0.3">
      <c r="A57" s="11" t="s">
        <v>31</v>
      </c>
      <c r="B57" s="3" t="s">
        <v>31</v>
      </c>
      <c r="C57" s="3" t="s">
        <v>27</v>
      </c>
      <c r="D57" s="30" t="s">
        <v>31</v>
      </c>
    </row>
    <row r="58" spans="1:4" x14ac:dyDescent="0.3">
      <c r="A58" s="11" t="s">
        <v>31</v>
      </c>
      <c r="B58" s="3" t="s">
        <v>32</v>
      </c>
      <c r="C58" s="3" t="s">
        <v>27</v>
      </c>
      <c r="D58" s="30" t="s">
        <v>31</v>
      </c>
    </row>
    <row r="59" spans="1:4" x14ac:dyDescent="0.3">
      <c r="A59" s="11" t="s">
        <v>32</v>
      </c>
      <c r="B59" s="3" t="s">
        <v>33</v>
      </c>
      <c r="C59" s="4" t="s">
        <v>29</v>
      </c>
      <c r="D59" s="30" t="s">
        <v>32</v>
      </c>
    </row>
    <row r="60" spans="1:4" x14ac:dyDescent="0.3">
      <c r="A60" s="11" t="s">
        <v>32</v>
      </c>
      <c r="B60" s="4" t="s">
        <v>27</v>
      </c>
      <c r="C60" s="3" t="s">
        <v>31</v>
      </c>
      <c r="D60" s="30" t="s">
        <v>32</v>
      </c>
    </row>
    <row r="61" spans="1:4" x14ac:dyDescent="0.3">
      <c r="A61" s="11" t="s">
        <v>32</v>
      </c>
      <c r="B61" s="4" t="s">
        <v>27</v>
      </c>
      <c r="C61" s="3" t="s">
        <v>31</v>
      </c>
      <c r="D61" s="30" t="s">
        <v>32</v>
      </c>
    </row>
    <row r="62" spans="1:4" x14ac:dyDescent="0.3">
      <c r="A62" s="11" t="s">
        <v>33</v>
      </c>
      <c r="B62" s="4" t="s">
        <v>29</v>
      </c>
      <c r="C62" s="3" t="s">
        <v>31</v>
      </c>
      <c r="D62" s="30" t="s">
        <v>33</v>
      </c>
    </row>
    <row r="63" spans="1:4" x14ac:dyDescent="0.3">
      <c r="A63" s="11" t="s">
        <v>33</v>
      </c>
      <c r="B63" s="3" t="s">
        <v>31</v>
      </c>
      <c r="C63" s="3" t="s">
        <v>31</v>
      </c>
      <c r="D63" s="30" t="s">
        <v>33</v>
      </c>
    </row>
    <row r="64" spans="1:4" x14ac:dyDescent="0.3">
      <c r="A64" s="11" t="s">
        <v>33</v>
      </c>
      <c r="B64" s="3" t="s">
        <v>31</v>
      </c>
      <c r="C64" s="3" t="s">
        <v>31</v>
      </c>
      <c r="D64" s="30" t="s">
        <v>33</v>
      </c>
    </row>
    <row r="65" spans="1:4" x14ac:dyDescent="0.3">
      <c r="A65" s="11" t="s">
        <v>27</v>
      </c>
      <c r="B65" s="3" t="s">
        <v>32</v>
      </c>
      <c r="C65" s="3" t="s">
        <v>31</v>
      </c>
      <c r="D65" s="30" t="s">
        <v>27</v>
      </c>
    </row>
    <row r="66" spans="1:4" x14ac:dyDescent="0.3">
      <c r="A66" s="11" t="s">
        <v>27</v>
      </c>
      <c r="B66" s="3" t="s">
        <v>33</v>
      </c>
      <c r="C66" s="3" t="s">
        <v>31</v>
      </c>
      <c r="D66" s="30" t="s">
        <v>27</v>
      </c>
    </row>
    <row r="67" spans="1:4" x14ac:dyDescent="0.3">
      <c r="A67" s="11" t="s">
        <v>27</v>
      </c>
      <c r="B67" s="4" t="s">
        <v>27</v>
      </c>
      <c r="C67" s="3" t="s">
        <v>31</v>
      </c>
      <c r="D67" s="30" t="s">
        <v>27</v>
      </c>
    </row>
    <row r="68" spans="1:4" x14ac:dyDescent="0.3">
      <c r="A68" s="11" t="s">
        <v>27</v>
      </c>
      <c r="B68" s="4" t="s">
        <v>27</v>
      </c>
      <c r="C68" s="3" t="s">
        <v>32</v>
      </c>
      <c r="D68" s="30" t="s">
        <v>27</v>
      </c>
    </row>
    <row r="69" spans="1:4" x14ac:dyDescent="0.3">
      <c r="A69" s="31" t="s">
        <v>29</v>
      </c>
      <c r="B69" s="4" t="s">
        <v>29</v>
      </c>
      <c r="C69" s="3" t="s">
        <v>32</v>
      </c>
      <c r="D69" s="32" t="s">
        <v>29</v>
      </c>
    </row>
    <row r="70" spans="1:4" x14ac:dyDescent="0.3">
      <c r="A70" s="11" t="s">
        <v>31</v>
      </c>
      <c r="B70" s="3" t="s">
        <v>31</v>
      </c>
      <c r="C70" s="3" t="s">
        <v>32</v>
      </c>
      <c r="D70" s="30" t="s">
        <v>31</v>
      </c>
    </row>
    <row r="71" spans="1:4" x14ac:dyDescent="0.3">
      <c r="A71" s="11" t="s">
        <v>31</v>
      </c>
      <c r="B71" s="3" t="s">
        <v>31</v>
      </c>
      <c r="C71" s="3" t="s">
        <v>32</v>
      </c>
      <c r="D71" s="30" t="s">
        <v>31</v>
      </c>
    </row>
    <row r="72" spans="1:4" x14ac:dyDescent="0.3">
      <c r="A72" s="11" t="s">
        <v>31</v>
      </c>
      <c r="B72" s="3" t="s">
        <v>32</v>
      </c>
      <c r="C72" s="3" t="s">
        <v>32</v>
      </c>
      <c r="D72" s="30" t="s">
        <v>31</v>
      </c>
    </row>
    <row r="73" spans="1:4" ht="15" thickBot="1" x14ac:dyDescent="0.35">
      <c r="A73" s="12" t="s">
        <v>31</v>
      </c>
      <c r="B73" s="33" t="s">
        <v>33</v>
      </c>
      <c r="C73" s="33" t="s">
        <v>32</v>
      </c>
      <c r="D73" s="34" t="s">
        <v>31</v>
      </c>
    </row>
    <row r="75" spans="1:4" x14ac:dyDescent="0.3">
      <c r="A75" s="3" t="s">
        <v>153</v>
      </c>
      <c r="B75" s="2"/>
      <c r="C75" s="2"/>
      <c r="D75" s="2"/>
    </row>
    <row r="76" spans="1:4" x14ac:dyDescent="0.3">
      <c r="A76" s="3" t="s">
        <v>154</v>
      </c>
      <c r="B76" s="6" t="s">
        <v>155</v>
      </c>
      <c r="C76" s="35" t="s">
        <v>156</v>
      </c>
      <c r="D76" s="2"/>
    </row>
    <row r="77" spans="1:4" x14ac:dyDescent="0.3">
      <c r="A77" s="4" t="s">
        <v>157</v>
      </c>
      <c r="B77" s="6" t="s">
        <v>155</v>
      </c>
      <c r="C77" s="2"/>
      <c r="D77" s="2"/>
    </row>
    <row r="80" spans="1:4" x14ac:dyDescent="0.3">
      <c r="A80" s="7" t="s">
        <v>158</v>
      </c>
      <c r="B80" s="7" t="s">
        <v>159</v>
      </c>
      <c r="C80" s="2"/>
      <c r="D80" s="2"/>
    </row>
    <row r="81" spans="1:2" x14ac:dyDescent="0.3">
      <c r="A81" s="36" t="s">
        <v>54</v>
      </c>
      <c r="B81" s="13">
        <v>1</v>
      </c>
    </row>
    <row r="82" spans="1:2" x14ac:dyDescent="0.3">
      <c r="A82" s="23" t="s">
        <v>27</v>
      </c>
      <c r="B82" s="13">
        <v>2</v>
      </c>
    </row>
    <row r="83" spans="1:2" x14ac:dyDescent="0.3">
      <c r="A83" s="23" t="s">
        <v>33</v>
      </c>
      <c r="B83" s="13">
        <v>3</v>
      </c>
    </row>
    <row r="84" spans="1:2" x14ac:dyDescent="0.3">
      <c r="A84" s="23" t="s">
        <v>32</v>
      </c>
      <c r="B84" s="13">
        <v>4</v>
      </c>
    </row>
    <row r="85" spans="1:2" x14ac:dyDescent="0.3">
      <c r="A85" s="23" t="s">
        <v>31</v>
      </c>
      <c r="B85" s="13">
        <v>5</v>
      </c>
    </row>
  </sheetData>
  <mergeCells count="4">
    <mergeCell ref="B6:C6"/>
    <mergeCell ref="D6:E6"/>
    <mergeCell ref="A17:B17"/>
    <mergeCell ref="C17:D17"/>
  </mergeCells>
  <hyperlinks>
    <hyperlink ref="B76" r:id="rId1" xr:uid="{25890BF4-D88D-43F4-AF6B-C6E74781E9EE}"/>
    <hyperlink ref="B77" r:id="rId2" xr:uid="{BF3CEB3F-1E19-4316-9E60-31D8506A075A}"/>
    <hyperlink ref="J35" r:id="rId3" xr:uid="{C53413E6-9EF9-40A6-8A86-059E0E9937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7724-3258-430C-93FF-3358FD18119C}">
  <dimension ref="A1:CF24"/>
  <sheetViews>
    <sheetView zoomScale="110" zoomScaleNormal="110" workbookViewId="0">
      <selection activeCell="O21" sqref="O21"/>
    </sheetView>
  </sheetViews>
  <sheetFormatPr defaultRowHeight="14.4" x14ac:dyDescent="0.3"/>
  <cols>
    <col min="1" max="1" width="33" bestFit="1" customWidth="1"/>
    <col min="2" max="2" width="9.33203125" bestFit="1" customWidth="1"/>
    <col min="3" max="3" width="11.44140625" bestFit="1" customWidth="1"/>
    <col min="4" max="4" width="5.88671875" bestFit="1" customWidth="1"/>
    <col min="5" max="5" width="8.88671875" bestFit="1" customWidth="1"/>
    <col min="6" max="6" width="11.44140625" bestFit="1" customWidth="1"/>
    <col min="7" max="7" width="9.44140625" bestFit="1" customWidth="1"/>
    <col min="8" max="8" width="20.88671875" bestFit="1" customWidth="1"/>
    <col min="9" max="9" width="11.44140625" bestFit="1" customWidth="1"/>
    <col min="10" max="10" width="15" bestFit="1" customWidth="1"/>
    <col min="11" max="11" width="12.6640625" bestFit="1" customWidth="1"/>
    <col min="12" max="12" width="17.88671875" bestFit="1" customWidth="1"/>
    <col min="13" max="13" width="15" bestFit="1" customWidth="1"/>
    <col min="14" max="14" width="10.5546875" bestFit="1" customWidth="1"/>
    <col min="15" max="15" width="11.33203125" bestFit="1" customWidth="1"/>
    <col min="16" max="16" width="6" bestFit="1" customWidth="1"/>
    <col min="17" max="17" width="11.6640625" bestFit="1" customWidth="1"/>
    <col min="18" max="18" width="23.33203125" bestFit="1" customWidth="1"/>
    <col min="19" max="20" width="10.6640625" bestFit="1" customWidth="1"/>
    <col min="21" max="21" width="11.109375" bestFit="1" customWidth="1"/>
    <col min="22" max="23" width="10.6640625" bestFit="1" customWidth="1"/>
    <col min="24" max="24" width="10.109375" bestFit="1" customWidth="1"/>
    <col min="25" max="25" width="9.88671875" bestFit="1" customWidth="1"/>
    <col min="27" max="27" width="11" bestFit="1" customWidth="1"/>
    <col min="28" max="28" width="11.33203125" bestFit="1" customWidth="1"/>
    <col min="30" max="30" width="9.44140625" bestFit="1" customWidth="1"/>
    <col min="31" max="31" width="11.33203125" bestFit="1" customWidth="1"/>
    <col min="32" max="32" width="8.6640625" bestFit="1" customWidth="1"/>
    <col min="33" max="33" width="11.44140625" bestFit="1" customWidth="1"/>
    <col min="34" max="34" width="7" bestFit="1" customWidth="1"/>
    <col min="35" max="35" width="11.44140625" bestFit="1" customWidth="1"/>
    <col min="36" max="36" width="10.33203125" bestFit="1" customWidth="1"/>
    <col min="37" max="38" width="9" bestFit="1" customWidth="1"/>
    <col min="39" max="39" width="8" bestFit="1" customWidth="1"/>
    <col min="40" max="40" width="3.88671875" bestFit="1" customWidth="1"/>
    <col min="41" max="41" width="5.6640625" bestFit="1" customWidth="1"/>
    <col min="42" max="42" width="7.44140625" bestFit="1" customWidth="1"/>
    <col min="43" max="43" width="9.33203125" bestFit="1" customWidth="1"/>
    <col min="44" max="44" width="11" bestFit="1" customWidth="1"/>
    <col min="45" max="45" width="9.44140625" bestFit="1" customWidth="1"/>
    <col min="46" max="47" width="11.109375" bestFit="1" customWidth="1"/>
    <col min="48" max="49" width="7.6640625" bestFit="1" customWidth="1"/>
    <col min="50" max="50" width="4.6640625" bestFit="1" customWidth="1"/>
    <col min="51" max="51" width="8.44140625" bestFit="1" customWidth="1"/>
    <col min="52" max="52" width="10.5546875" bestFit="1" customWidth="1"/>
    <col min="53" max="53" width="10.6640625" bestFit="1" customWidth="1"/>
    <col min="54" max="54" width="7.88671875" bestFit="1" customWidth="1"/>
    <col min="55" max="55" width="9.33203125" bestFit="1" customWidth="1"/>
    <col min="56" max="56" width="11.33203125" bestFit="1" customWidth="1"/>
    <col min="57" max="62" width="14" bestFit="1" customWidth="1"/>
    <col min="63" max="63" width="8.33203125" bestFit="1" customWidth="1"/>
    <col min="64" max="65" width="6" bestFit="1" customWidth="1"/>
    <col min="66" max="66" width="9.33203125" bestFit="1" customWidth="1"/>
    <col min="67" max="67" width="11.44140625" bestFit="1" customWidth="1"/>
    <col min="68" max="68" width="9.88671875" bestFit="1" customWidth="1"/>
    <col min="69" max="69" width="10" bestFit="1" customWidth="1"/>
    <col min="70" max="70" width="6.109375" bestFit="1" customWidth="1"/>
    <col min="71" max="71" width="6.33203125" bestFit="1" customWidth="1"/>
    <col min="72" max="73" width="10.33203125" bestFit="1" customWidth="1"/>
    <col min="74" max="74" width="5.33203125" bestFit="1" customWidth="1"/>
    <col min="75" max="75" width="5.44140625" bestFit="1" customWidth="1"/>
    <col min="76" max="76" width="6.5546875" bestFit="1" customWidth="1"/>
    <col min="77" max="77" width="15.88671875" bestFit="1" customWidth="1"/>
    <col min="78" max="78" width="10.44140625" bestFit="1" customWidth="1"/>
    <col min="79" max="79" width="21.5546875" bestFit="1" customWidth="1"/>
    <col min="80" max="81" width="11" bestFit="1" customWidth="1"/>
    <col min="82" max="82" width="9.33203125" bestFit="1" customWidth="1"/>
    <col min="83" max="83" width="6.44140625" bestFit="1" customWidth="1"/>
    <col min="84" max="84" width="16.5546875" bestFit="1" customWidth="1"/>
  </cols>
  <sheetData>
    <row r="1" spans="1:84" s="1" customFormat="1" x14ac:dyDescent="0.3">
      <c r="A1" s="1" t="s">
        <v>160</v>
      </c>
      <c r="B1" s="1" t="s">
        <v>161</v>
      </c>
      <c r="C1" s="1" t="s">
        <v>162</v>
      </c>
      <c r="D1" s="1" t="s">
        <v>163</v>
      </c>
      <c r="E1" s="1" t="s">
        <v>164</v>
      </c>
      <c r="F1" s="1" t="s">
        <v>165</v>
      </c>
      <c r="G1" s="1" t="s">
        <v>166</v>
      </c>
      <c r="H1" s="1" t="s">
        <v>167</v>
      </c>
      <c r="I1" s="1" t="s">
        <v>168</v>
      </c>
      <c r="J1" s="1" t="s">
        <v>169</v>
      </c>
      <c r="K1" s="1" t="s">
        <v>170</v>
      </c>
      <c r="L1" s="1" t="s">
        <v>171</v>
      </c>
      <c r="M1" s="1" t="s">
        <v>172</v>
      </c>
      <c r="N1" s="46" t="s">
        <v>173</v>
      </c>
      <c r="O1" s="46" t="s">
        <v>174</v>
      </c>
      <c r="P1" s="1" t="s">
        <v>175</v>
      </c>
      <c r="Q1" s="1" t="s">
        <v>176</v>
      </c>
      <c r="R1" s="1" t="s">
        <v>177</v>
      </c>
      <c r="S1" s="1" t="s">
        <v>178</v>
      </c>
      <c r="T1" s="1" t="s">
        <v>179</v>
      </c>
      <c r="U1" s="1" t="s">
        <v>180</v>
      </c>
      <c r="V1" s="1" t="s">
        <v>181</v>
      </c>
      <c r="W1" s="1" t="s">
        <v>182</v>
      </c>
      <c r="X1" s="1" t="s">
        <v>183</v>
      </c>
      <c r="Y1" s="1" t="s">
        <v>184</v>
      </c>
      <c r="Z1" s="1" t="s">
        <v>185</v>
      </c>
      <c r="AA1" s="1" t="s">
        <v>186</v>
      </c>
      <c r="AB1" s="1" t="s">
        <v>187</v>
      </c>
      <c r="AC1" s="1" t="s">
        <v>188</v>
      </c>
      <c r="AD1" s="1" t="s">
        <v>189</v>
      </c>
      <c r="AE1" s="1" t="s">
        <v>190</v>
      </c>
      <c r="AF1" s="1" t="s">
        <v>191</v>
      </c>
      <c r="AG1" s="1" t="s">
        <v>192</v>
      </c>
      <c r="AH1" s="1" t="s">
        <v>193</v>
      </c>
      <c r="AI1" s="1" t="s">
        <v>194</v>
      </c>
      <c r="AJ1" s="1" t="s">
        <v>195</v>
      </c>
      <c r="AK1" s="1" t="s">
        <v>196</v>
      </c>
      <c r="AL1" s="1" t="s">
        <v>197</v>
      </c>
      <c r="AM1" s="1" t="s">
        <v>198</v>
      </c>
      <c r="AN1" s="1" t="s">
        <v>199</v>
      </c>
      <c r="AO1" s="1" t="s">
        <v>200</v>
      </c>
      <c r="AP1" s="1" t="s">
        <v>201</v>
      </c>
      <c r="AQ1" s="1" t="s">
        <v>202</v>
      </c>
      <c r="AR1" s="1" t="s">
        <v>203</v>
      </c>
      <c r="AS1" s="1" t="s">
        <v>204</v>
      </c>
      <c r="AT1" s="1" t="s">
        <v>205</v>
      </c>
      <c r="AU1" s="1" t="s">
        <v>206</v>
      </c>
      <c r="AV1" s="1" t="s">
        <v>207</v>
      </c>
      <c r="AW1" s="1" t="s">
        <v>208</v>
      </c>
      <c r="AX1" s="1" t="s">
        <v>209</v>
      </c>
      <c r="AY1" s="1" t="s">
        <v>210</v>
      </c>
      <c r="AZ1" s="1" t="s">
        <v>211</v>
      </c>
      <c r="BA1" s="1" t="s">
        <v>212</v>
      </c>
      <c r="BB1" s="1" t="s">
        <v>213</v>
      </c>
      <c r="BC1" s="1" t="s">
        <v>214</v>
      </c>
      <c r="BD1" s="1" t="s">
        <v>215</v>
      </c>
      <c r="BE1" s="1" t="s">
        <v>216</v>
      </c>
      <c r="BF1" s="1" t="s">
        <v>217</v>
      </c>
      <c r="BG1" s="1" t="s">
        <v>218</v>
      </c>
      <c r="BH1" s="1" t="s">
        <v>219</v>
      </c>
      <c r="BI1" s="1" t="s">
        <v>220</v>
      </c>
      <c r="BJ1" s="1" t="s">
        <v>221</v>
      </c>
      <c r="BK1" s="1" t="s">
        <v>222</v>
      </c>
      <c r="BL1" s="1" t="s">
        <v>223</v>
      </c>
      <c r="BM1" s="1" t="s">
        <v>224</v>
      </c>
      <c r="BN1" s="1" t="s">
        <v>225</v>
      </c>
      <c r="BO1" s="1" t="s">
        <v>226</v>
      </c>
      <c r="BP1" s="1" t="s">
        <v>227</v>
      </c>
      <c r="BQ1" s="1" t="s">
        <v>228</v>
      </c>
      <c r="BR1" s="1" t="s">
        <v>229</v>
      </c>
      <c r="BS1" s="1" t="s">
        <v>230</v>
      </c>
      <c r="BT1" s="1" t="s">
        <v>231</v>
      </c>
      <c r="BU1" s="1" t="s">
        <v>232</v>
      </c>
      <c r="BV1" s="1" t="s">
        <v>233</v>
      </c>
      <c r="BW1" s="1" t="s">
        <v>234</v>
      </c>
      <c r="BX1" s="1" t="s">
        <v>235</v>
      </c>
      <c r="BY1" s="1" t="s">
        <v>236</v>
      </c>
      <c r="BZ1" s="1" t="s">
        <v>237</v>
      </c>
      <c r="CA1" s="1" t="s">
        <v>238</v>
      </c>
      <c r="CB1" s="1" t="s">
        <v>239</v>
      </c>
      <c r="CC1" s="1" t="s">
        <v>240</v>
      </c>
      <c r="CD1" s="1" t="s">
        <v>241</v>
      </c>
      <c r="CE1" s="1" t="s">
        <v>242</v>
      </c>
      <c r="CF1" s="1" t="s">
        <v>243</v>
      </c>
    </row>
    <row r="2" spans="1:84" x14ac:dyDescent="0.3">
      <c r="A2" t="s">
        <v>244</v>
      </c>
      <c r="B2">
        <v>55378</v>
      </c>
      <c r="C2" t="s">
        <v>245</v>
      </c>
      <c r="D2">
        <v>1</v>
      </c>
      <c r="E2">
        <v>-2343498</v>
      </c>
      <c r="F2" t="s">
        <v>246</v>
      </c>
      <c r="G2" t="s">
        <v>247</v>
      </c>
      <c r="H2" t="s">
        <v>248</v>
      </c>
      <c r="I2" t="s">
        <v>245</v>
      </c>
      <c r="J2" t="s">
        <v>249</v>
      </c>
      <c r="K2" t="s">
        <v>250</v>
      </c>
      <c r="L2" t="s">
        <v>249</v>
      </c>
      <c r="M2" t="s">
        <v>249</v>
      </c>
      <c r="N2" s="48">
        <v>37</v>
      </c>
      <c r="O2" s="48">
        <v>6.0972299999999997</v>
      </c>
      <c r="P2">
        <v>6</v>
      </c>
      <c r="Q2">
        <v>0</v>
      </c>
      <c r="R2" t="s">
        <v>251</v>
      </c>
      <c r="S2" t="s">
        <v>252</v>
      </c>
      <c r="T2">
        <v>117.1</v>
      </c>
      <c r="U2">
        <v>26</v>
      </c>
      <c r="V2">
        <v>7494.25</v>
      </c>
      <c r="W2">
        <v>20</v>
      </c>
      <c r="X2">
        <v>13</v>
      </c>
      <c r="Y2">
        <v>29</v>
      </c>
      <c r="Z2" t="s">
        <v>253</v>
      </c>
      <c r="AA2">
        <v>31048</v>
      </c>
      <c r="AB2">
        <v>31048</v>
      </c>
      <c r="AC2" t="s">
        <v>122</v>
      </c>
      <c r="AD2">
        <v>0</v>
      </c>
      <c r="AE2">
        <v>0</v>
      </c>
      <c r="AF2" t="s">
        <v>254</v>
      </c>
      <c r="AG2">
        <v>0</v>
      </c>
      <c r="AH2" t="s">
        <v>122</v>
      </c>
      <c r="AI2" t="s">
        <v>122</v>
      </c>
      <c r="AJ2" t="s">
        <v>122</v>
      </c>
      <c r="AK2">
        <v>0</v>
      </c>
      <c r="AL2">
        <v>0</v>
      </c>
      <c r="AM2">
        <v>43842</v>
      </c>
      <c r="AN2">
        <v>39</v>
      </c>
      <c r="AO2">
        <v>39</v>
      </c>
      <c r="AP2">
        <v>39</v>
      </c>
      <c r="AQ2">
        <v>82.451580000000007</v>
      </c>
      <c r="AR2">
        <v>6.1019100000000002</v>
      </c>
      <c r="AS2">
        <v>11.4465</v>
      </c>
      <c r="AT2" t="s">
        <v>255</v>
      </c>
      <c r="AU2" t="s">
        <v>253</v>
      </c>
      <c r="AV2">
        <v>1</v>
      </c>
      <c r="AW2">
        <v>0</v>
      </c>
      <c r="AX2">
        <v>0</v>
      </c>
      <c r="AY2">
        <v>0</v>
      </c>
      <c r="AZ2" t="s">
        <v>122</v>
      </c>
      <c r="BA2" t="s">
        <v>122</v>
      </c>
      <c r="BB2">
        <v>-30.295999999999999</v>
      </c>
      <c r="BC2">
        <v>1</v>
      </c>
      <c r="BD2" t="s">
        <v>253</v>
      </c>
      <c r="BE2" t="s">
        <v>256</v>
      </c>
      <c r="BF2" t="s">
        <v>257</v>
      </c>
      <c r="BG2" t="s">
        <v>258</v>
      </c>
      <c r="BH2" t="s">
        <v>259</v>
      </c>
      <c r="BI2" t="s">
        <v>260</v>
      </c>
      <c r="BJ2" t="s">
        <v>261</v>
      </c>
      <c r="BK2" t="s">
        <v>262</v>
      </c>
      <c r="BL2" t="s">
        <v>122</v>
      </c>
      <c r="BM2" t="s">
        <v>122</v>
      </c>
      <c r="BN2" t="s">
        <v>247</v>
      </c>
      <c r="BO2" t="s">
        <v>263</v>
      </c>
      <c r="BP2">
        <v>0</v>
      </c>
      <c r="BQ2">
        <v>0</v>
      </c>
      <c r="BR2">
        <v>0</v>
      </c>
      <c r="BS2">
        <v>0</v>
      </c>
      <c r="BT2">
        <v>0</v>
      </c>
      <c r="BU2">
        <v>0</v>
      </c>
      <c r="BV2">
        <v>0</v>
      </c>
      <c r="BW2">
        <v>0</v>
      </c>
      <c r="BX2">
        <v>0</v>
      </c>
      <c r="BY2" t="s">
        <v>249</v>
      </c>
      <c r="BZ2">
        <v>0</v>
      </c>
      <c r="CA2" t="s">
        <v>264</v>
      </c>
      <c r="CB2" t="s">
        <v>265</v>
      </c>
      <c r="CC2" t="s">
        <v>266</v>
      </c>
      <c r="CD2">
        <v>10134920</v>
      </c>
      <c r="CE2" t="s">
        <v>254</v>
      </c>
      <c r="CF2">
        <v>117.097677428342</v>
      </c>
    </row>
    <row r="3" spans="1:84" x14ac:dyDescent="0.3">
      <c r="A3" t="s">
        <v>244</v>
      </c>
      <c r="B3">
        <v>55377</v>
      </c>
      <c r="C3" t="s">
        <v>267</v>
      </c>
      <c r="D3">
        <v>1</v>
      </c>
      <c r="E3">
        <v>-2343498</v>
      </c>
      <c r="F3" t="s">
        <v>246</v>
      </c>
      <c r="G3" t="s">
        <v>268</v>
      </c>
      <c r="H3" t="s">
        <v>248</v>
      </c>
      <c r="I3" t="s">
        <v>267</v>
      </c>
      <c r="J3" t="s">
        <v>249</v>
      </c>
      <c r="K3" t="s">
        <v>250</v>
      </c>
      <c r="L3" t="s">
        <v>249</v>
      </c>
      <c r="M3" t="s">
        <v>249</v>
      </c>
      <c r="N3" s="48">
        <v>39</v>
      </c>
      <c r="O3" s="48">
        <v>7.2622299999999997</v>
      </c>
      <c r="P3">
        <v>6</v>
      </c>
      <c r="Q3">
        <v>0</v>
      </c>
      <c r="R3" t="s">
        <v>251</v>
      </c>
      <c r="S3" t="s">
        <v>252</v>
      </c>
      <c r="T3">
        <v>288.51</v>
      </c>
      <c r="U3">
        <v>31</v>
      </c>
      <c r="V3">
        <v>18464.93</v>
      </c>
      <c r="W3">
        <v>20</v>
      </c>
      <c r="X3">
        <v>13</v>
      </c>
      <c r="Y3">
        <v>71</v>
      </c>
      <c r="Z3" t="s">
        <v>253</v>
      </c>
      <c r="AA3">
        <v>31048</v>
      </c>
      <c r="AB3">
        <v>31048</v>
      </c>
      <c r="AC3" t="s">
        <v>122</v>
      </c>
      <c r="AD3">
        <v>0</v>
      </c>
      <c r="AE3">
        <v>0</v>
      </c>
      <c r="AF3" t="s">
        <v>254</v>
      </c>
      <c r="AG3">
        <v>0</v>
      </c>
      <c r="AH3" t="s">
        <v>122</v>
      </c>
      <c r="AI3" t="s">
        <v>122</v>
      </c>
      <c r="AJ3" t="s">
        <v>122</v>
      </c>
      <c r="AK3">
        <v>0</v>
      </c>
      <c r="AL3">
        <v>0</v>
      </c>
      <c r="AM3">
        <v>43842</v>
      </c>
      <c r="AN3">
        <v>41</v>
      </c>
      <c r="AO3">
        <v>41</v>
      </c>
      <c r="AP3">
        <v>41</v>
      </c>
      <c r="AQ3">
        <v>99.396770000000004</v>
      </c>
      <c r="AR3">
        <v>0</v>
      </c>
      <c r="AS3">
        <v>0.60323000000000004</v>
      </c>
      <c r="AT3" t="s">
        <v>255</v>
      </c>
      <c r="AU3" t="s">
        <v>253</v>
      </c>
      <c r="AV3">
        <v>1</v>
      </c>
      <c r="AW3">
        <v>0</v>
      </c>
      <c r="AX3">
        <v>0</v>
      </c>
      <c r="AY3">
        <v>0</v>
      </c>
      <c r="AZ3" t="s">
        <v>122</v>
      </c>
      <c r="BA3" t="s">
        <v>122</v>
      </c>
      <c r="BB3">
        <v>-29.131</v>
      </c>
      <c r="BC3">
        <v>1</v>
      </c>
      <c r="BD3" t="s">
        <v>253</v>
      </c>
      <c r="BE3" t="s">
        <v>269</v>
      </c>
      <c r="BF3" t="s">
        <v>270</v>
      </c>
      <c r="BG3" t="s">
        <v>271</v>
      </c>
      <c r="BH3" t="s">
        <v>272</v>
      </c>
      <c r="BI3" t="s">
        <v>273</v>
      </c>
      <c r="BJ3" t="s">
        <v>274</v>
      </c>
      <c r="BK3" t="s">
        <v>275</v>
      </c>
      <c r="BL3" t="s">
        <v>122</v>
      </c>
      <c r="BM3" t="s">
        <v>122</v>
      </c>
      <c r="BN3" t="s">
        <v>268</v>
      </c>
      <c r="BO3" t="s">
        <v>276</v>
      </c>
      <c r="BP3">
        <v>0</v>
      </c>
      <c r="BQ3">
        <v>0</v>
      </c>
      <c r="BR3">
        <v>0</v>
      </c>
      <c r="BS3">
        <v>0</v>
      </c>
      <c r="BT3">
        <v>0</v>
      </c>
      <c r="BU3">
        <v>0</v>
      </c>
      <c r="BV3">
        <v>0</v>
      </c>
      <c r="BW3">
        <v>0</v>
      </c>
      <c r="BX3">
        <v>0</v>
      </c>
      <c r="BY3" t="s">
        <v>249</v>
      </c>
      <c r="BZ3">
        <v>0</v>
      </c>
      <c r="CA3" t="s">
        <v>277</v>
      </c>
      <c r="CB3" t="s">
        <v>265</v>
      </c>
      <c r="CC3" t="s">
        <v>266</v>
      </c>
      <c r="CD3">
        <v>10134918</v>
      </c>
      <c r="CE3" t="s">
        <v>254</v>
      </c>
      <c r="CF3">
        <v>288.514499796569</v>
      </c>
    </row>
    <row r="4" spans="1:84" x14ac:dyDescent="0.3">
      <c r="A4" t="s">
        <v>244</v>
      </c>
      <c r="B4">
        <v>68911</v>
      </c>
      <c r="C4" t="s">
        <v>278</v>
      </c>
      <c r="D4">
        <v>1</v>
      </c>
      <c r="E4">
        <v>-4384495</v>
      </c>
      <c r="F4" t="s">
        <v>279</v>
      </c>
      <c r="G4" t="s">
        <v>280</v>
      </c>
      <c r="H4" t="s">
        <v>281</v>
      </c>
      <c r="I4" t="s">
        <v>278</v>
      </c>
      <c r="J4" t="s">
        <v>282</v>
      </c>
      <c r="K4" t="s">
        <v>283</v>
      </c>
      <c r="L4" t="s">
        <v>284</v>
      </c>
      <c r="M4" t="s">
        <v>282</v>
      </c>
      <c r="N4" s="48">
        <v>41</v>
      </c>
      <c r="O4" s="48">
        <v>8.4642300000000006</v>
      </c>
      <c r="P4">
        <v>4</v>
      </c>
      <c r="Q4">
        <v>0</v>
      </c>
      <c r="R4" t="s">
        <v>251</v>
      </c>
      <c r="S4" t="s">
        <v>252</v>
      </c>
      <c r="T4">
        <v>221.18</v>
      </c>
      <c r="U4">
        <v>32</v>
      </c>
      <c r="V4">
        <v>10616.85</v>
      </c>
      <c r="W4">
        <v>20</v>
      </c>
      <c r="X4">
        <v>13</v>
      </c>
      <c r="Y4">
        <v>41</v>
      </c>
      <c r="Z4" t="s">
        <v>253</v>
      </c>
      <c r="AA4">
        <v>31048</v>
      </c>
      <c r="AB4">
        <v>31048</v>
      </c>
      <c r="AC4" t="s">
        <v>122</v>
      </c>
      <c r="AD4">
        <v>0</v>
      </c>
      <c r="AE4">
        <v>0</v>
      </c>
      <c r="AF4" t="s">
        <v>254</v>
      </c>
      <c r="AG4">
        <v>0</v>
      </c>
      <c r="AH4" t="s">
        <v>122</v>
      </c>
      <c r="AI4" t="s">
        <v>122</v>
      </c>
      <c r="AJ4" t="s">
        <v>122</v>
      </c>
      <c r="AK4">
        <v>0</v>
      </c>
      <c r="AL4">
        <v>0</v>
      </c>
      <c r="AM4">
        <v>43842</v>
      </c>
      <c r="AN4">
        <v>43</v>
      </c>
      <c r="AO4">
        <v>43</v>
      </c>
      <c r="AP4">
        <v>43</v>
      </c>
      <c r="AQ4">
        <v>100</v>
      </c>
      <c r="AR4">
        <v>0</v>
      </c>
      <c r="AS4">
        <v>0</v>
      </c>
      <c r="AT4" t="s">
        <v>255</v>
      </c>
      <c r="AU4" t="s">
        <v>253</v>
      </c>
      <c r="AV4">
        <v>1</v>
      </c>
      <c r="AW4">
        <v>0</v>
      </c>
      <c r="AX4">
        <v>0</v>
      </c>
      <c r="AY4">
        <v>0</v>
      </c>
      <c r="AZ4" t="s">
        <v>122</v>
      </c>
      <c r="BA4" t="s">
        <v>122</v>
      </c>
      <c r="BB4">
        <v>-27.928999999999998</v>
      </c>
      <c r="BC4">
        <v>1</v>
      </c>
      <c r="BD4" t="s">
        <v>253</v>
      </c>
      <c r="BE4" t="s">
        <v>285</v>
      </c>
      <c r="BF4" t="s">
        <v>286</v>
      </c>
      <c r="BG4" t="s">
        <v>287</v>
      </c>
      <c r="BH4" t="s">
        <v>288</v>
      </c>
      <c r="BI4" t="s">
        <v>289</v>
      </c>
      <c r="BJ4" t="s">
        <v>290</v>
      </c>
      <c r="BK4" t="s">
        <v>291</v>
      </c>
      <c r="BL4" t="s">
        <v>122</v>
      </c>
      <c r="BM4" t="s">
        <v>122</v>
      </c>
      <c r="BN4" t="s">
        <v>280</v>
      </c>
      <c r="BO4" t="s">
        <v>292</v>
      </c>
      <c r="BP4">
        <v>0</v>
      </c>
      <c r="BQ4">
        <v>0</v>
      </c>
      <c r="BR4">
        <v>0</v>
      </c>
      <c r="BS4">
        <v>0</v>
      </c>
      <c r="BT4">
        <v>0</v>
      </c>
      <c r="BU4">
        <v>0</v>
      </c>
      <c r="BV4">
        <v>0</v>
      </c>
      <c r="BW4">
        <v>0</v>
      </c>
      <c r="BX4">
        <v>0</v>
      </c>
      <c r="BY4" t="s">
        <v>282</v>
      </c>
      <c r="BZ4">
        <v>0</v>
      </c>
      <c r="CA4" t="s">
        <v>293</v>
      </c>
      <c r="CB4" t="s">
        <v>265</v>
      </c>
      <c r="CC4" t="s">
        <v>266</v>
      </c>
      <c r="CD4">
        <v>10134909</v>
      </c>
      <c r="CE4" t="s">
        <v>254</v>
      </c>
      <c r="CF4">
        <v>221.18429185154699</v>
      </c>
    </row>
    <row r="5" spans="1:84" x14ac:dyDescent="0.3">
      <c r="A5" t="s">
        <v>244</v>
      </c>
      <c r="B5">
        <v>55379</v>
      </c>
      <c r="C5" t="s">
        <v>294</v>
      </c>
      <c r="D5">
        <v>1</v>
      </c>
      <c r="E5">
        <v>-2343498</v>
      </c>
      <c r="F5" t="s">
        <v>246</v>
      </c>
      <c r="G5" t="s">
        <v>295</v>
      </c>
      <c r="H5" t="s">
        <v>248</v>
      </c>
      <c r="I5" t="s">
        <v>294</v>
      </c>
      <c r="J5" t="s">
        <v>249</v>
      </c>
      <c r="K5" t="s">
        <v>250</v>
      </c>
      <c r="L5" t="s">
        <v>249</v>
      </c>
      <c r="M5" t="s">
        <v>249</v>
      </c>
      <c r="N5" s="48">
        <v>42</v>
      </c>
      <c r="O5" s="48">
        <v>9.0802300000000002</v>
      </c>
      <c r="P5">
        <v>6</v>
      </c>
      <c r="Q5">
        <v>0</v>
      </c>
      <c r="R5" t="s">
        <v>251</v>
      </c>
      <c r="S5" t="s">
        <v>252</v>
      </c>
      <c r="T5">
        <v>253.16</v>
      </c>
      <c r="U5">
        <v>31</v>
      </c>
      <c r="V5">
        <v>16202.12</v>
      </c>
      <c r="W5">
        <v>20</v>
      </c>
      <c r="X5">
        <v>13</v>
      </c>
      <c r="Y5">
        <v>62</v>
      </c>
      <c r="Z5" t="s">
        <v>253</v>
      </c>
      <c r="AA5">
        <v>31048</v>
      </c>
      <c r="AB5">
        <v>31048</v>
      </c>
      <c r="AC5" t="s">
        <v>122</v>
      </c>
      <c r="AD5">
        <v>0</v>
      </c>
      <c r="AE5">
        <v>0</v>
      </c>
      <c r="AF5" t="s">
        <v>254</v>
      </c>
      <c r="AG5">
        <v>0</v>
      </c>
      <c r="AH5" t="s">
        <v>122</v>
      </c>
      <c r="AI5" t="s">
        <v>122</v>
      </c>
      <c r="AJ5" t="s">
        <v>122</v>
      </c>
      <c r="AK5">
        <v>0</v>
      </c>
      <c r="AL5">
        <v>0</v>
      </c>
      <c r="AM5">
        <v>43842</v>
      </c>
      <c r="AN5">
        <v>44</v>
      </c>
      <c r="AO5">
        <v>44</v>
      </c>
      <c r="AP5">
        <v>44</v>
      </c>
      <c r="AQ5">
        <v>86.326449999999994</v>
      </c>
      <c r="AR5">
        <v>7.9461899999999996</v>
      </c>
      <c r="AS5">
        <v>5.72736</v>
      </c>
      <c r="AT5" t="s">
        <v>255</v>
      </c>
      <c r="AU5" t="s">
        <v>253</v>
      </c>
      <c r="AV5">
        <v>1</v>
      </c>
      <c r="AW5">
        <v>0</v>
      </c>
      <c r="AX5">
        <v>0</v>
      </c>
      <c r="AY5">
        <v>0</v>
      </c>
      <c r="AZ5" t="s">
        <v>122</v>
      </c>
      <c r="BA5" t="s">
        <v>122</v>
      </c>
      <c r="BB5">
        <v>-27.312999999999999</v>
      </c>
      <c r="BC5">
        <v>1</v>
      </c>
      <c r="BD5" t="s">
        <v>253</v>
      </c>
      <c r="BE5" t="s">
        <v>296</v>
      </c>
      <c r="BF5" t="s">
        <v>297</v>
      </c>
      <c r="BG5" t="s">
        <v>298</v>
      </c>
      <c r="BH5" t="s">
        <v>299</v>
      </c>
      <c r="BI5" t="s">
        <v>300</v>
      </c>
      <c r="BJ5" t="s">
        <v>301</v>
      </c>
      <c r="BK5" t="s">
        <v>302</v>
      </c>
      <c r="BL5" t="s">
        <v>122</v>
      </c>
      <c r="BM5" t="s">
        <v>122</v>
      </c>
      <c r="BN5" t="s">
        <v>295</v>
      </c>
      <c r="BO5" t="s">
        <v>303</v>
      </c>
      <c r="BP5">
        <v>0</v>
      </c>
      <c r="BQ5">
        <v>0</v>
      </c>
      <c r="BR5">
        <v>0</v>
      </c>
      <c r="BS5">
        <v>0</v>
      </c>
      <c r="BT5">
        <v>0</v>
      </c>
      <c r="BU5">
        <v>0</v>
      </c>
      <c r="BV5">
        <v>0</v>
      </c>
      <c r="BW5">
        <v>0</v>
      </c>
      <c r="BX5">
        <v>0</v>
      </c>
      <c r="BY5" t="s">
        <v>249</v>
      </c>
      <c r="BZ5">
        <v>0</v>
      </c>
      <c r="CA5" t="s">
        <v>304</v>
      </c>
      <c r="CB5" t="s">
        <v>265</v>
      </c>
      <c r="CC5" t="s">
        <v>266</v>
      </c>
      <c r="CD5">
        <v>10134927</v>
      </c>
      <c r="CE5" t="s">
        <v>254</v>
      </c>
      <c r="CF5">
        <v>253.15806027410699</v>
      </c>
    </row>
    <row r="6" spans="1:84" x14ac:dyDescent="0.3">
      <c r="A6" t="s">
        <v>244</v>
      </c>
      <c r="B6">
        <v>68913</v>
      </c>
      <c r="C6" t="s">
        <v>305</v>
      </c>
      <c r="D6">
        <v>1</v>
      </c>
      <c r="E6">
        <v>-4384495</v>
      </c>
      <c r="F6" t="s">
        <v>279</v>
      </c>
      <c r="G6" t="s">
        <v>306</v>
      </c>
      <c r="H6" t="s">
        <v>281</v>
      </c>
      <c r="I6" t="s">
        <v>305</v>
      </c>
      <c r="J6" t="s">
        <v>282</v>
      </c>
      <c r="K6" t="s">
        <v>283</v>
      </c>
      <c r="L6" t="s">
        <v>282</v>
      </c>
      <c r="M6" t="s">
        <v>282</v>
      </c>
      <c r="N6" s="48">
        <v>43</v>
      </c>
      <c r="O6" s="48">
        <v>9.7052300000000002</v>
      </c>
      <c r="P6">
        <v>4</v>
      </c>
      <c r="Q6">
        <v>0</v>
      </c>
      <c r="R6" t="s">
        <v>251</v>
      </c>
      <c r="S6" t="s">
        <v>252</v>
      </c>
      <c r="T6">
        <v>287.06</v>
      </c>
      <c r="U6">
        <v>39</v>
      </c>
      <c r="V6">
        <v>13778.93</v>
      </c>
      <c r="W6">
        <v>20</v>
      </c>
      <c r="X6">
        <v>13</v>
      </c>
      <c r="Y6">
        <v>53</v>
      </c>
      <c r="Z6" t="s">
        <v>253</v>
      </c>
      <c r="AA6">
        <v>31048</v>
      </c>
      <c r="AB6">
        <v>31048</v>
      </c>
      <c r="AC6" t="s">
        <v>122</v>
      </c>
      <c r="AD6">
        <v>0</v>
      </c>
      <c r="AE6">
        <v>0</v>
      </c>
      <c r="AF6" t="s">
        <v>254</v>
      </c>
      <c r="AG6">
        <v>0</v>
      </c>
      <c r="AH6" t="s">
        <v>122</v>
      </c>
      <c r="AI6" t="s">
        <v>122</v>
      </c>
      <c r="AJ6" t="s">
        <v>122</v>
      </c>
      <c r="AK6">
        <v>0</v>
      </c>
      <c r="AL6">
        <v>0</v>
      </c>
      <c r="AM6">
        <v>43842</v>
      </c>
      <c r="AN6">
        <v>45</v>
      </c>
      <c r="AO6">
        <v>45</v>
      </c>
      <c r="AP6">
        <v>45</v>
      </c>
      <c r="AQ6">
        <v>86.970290000000006</v>
      </c>
      <c r="AR6">
        <v>11.06378</v>
      </c>
      <c r="AS6">
        <v>1.9659199999999999</v>
      </c>
      <c r="AT6" t="s">
        <v>255</v>
      </c>
      <c r="AU6" t="s">
        <v>253</v>
      </c>
      <c r="AV6">
        <v>1</v>
      </c>
      <c r="AW6">
        <v>0</v>
      </c>
      <c r="AX6">
        <v>0</v>
      </c>
      <c r="AY6">
        <v>0</v>
      </c>
      <c r="AZ6" t="s">
        <v>122</v>
      </c>
      <c r="BA6" t="s">
        <v>122</v>
      </c>
      <c r="BB6">
        <v>-26.687999999999999</v>
      </c>
      <c r="BC6">
        <v>1</v>
      </c>
      <c r="BD6" t="s">
        <v>253</v>
      </c>
      <c r="BE6" t="s">
        <v>307</v>
      </c>
      <c r="BF6" t="s">
        <v>308</v>
      </c>
      <c r="BG6" t="s">
        <v>309</v>
      </c>
      <c r="BH6" t="s">
        <v>310</v>
      </c>
      <c r="BI6" t="s">
        <v>311</v>
      </c>
      <c r="BJ6" t="s">
        <v>312</v>
      </c>
      <c r="BK6" t="s">
        <v>313</v>
      </c>
      <c r="BL6" t="s">
        <v>122</v>
      </c>
      <c r="BM6" t="s">
        <v>122</v>
      </c>
      <c r="BN6" t="s">
        <v>306</v>
      </c>
      <c r="BO6" t="s">
        <v>314</v>
      </c>
      <c r="BP6">
        <v>0</v>
      </c>
      <c r="BQ6">
        <v>0</v>
      </c>
      <c r="BR6">
        <v>0</v>
      </c>
      <c r="BS6">
        <v>0</v>
      </c>
      <c r="BT6">
        <v>0</v>
      </c>
      <c r="BU6">
        <v>0</v>
      </c>
      <c r="BV6">
        <v>0</v>
      </c>
      <c r="BW6">
        <v>0</v>
      </c>
      <c r="BX6">
        <v>0</v>
      </c>
      <c r="BY6" t="s">
        <v>282</v>
      </c>
      <c r="BZ6">
        <v>0</v>
      </c>
      <c r="CA6" t="s">
        <v>315</v>
      </c>
      <c r="CB6" t="s">
        <v>265</v>
      </c>
      <c r="CC6" t="s">
        <v>266</v>
      </c>
      <c r="CD6">
        <v>10134922</v>
      </c>
      <c r="CE6" t="s">
        <v>254</v>
      </c>
      <c r="CF6">
        <v>287.06094911708198</v>
      </c>
    </row>
    <row r="7" spans="1:84" x14ac:dyDescent="0.3">
      <c r="A7" t="s">
        <v>244</v>
      </c>
      <c r="B7">
        <v>68907</v>
      </c>
      <c r="C7" t="s">
        <v>316</v>
      </c>
      <c r="D7">
        <v>1</v>
      </c>
      <c r="E7">
        <v>-4384495</v>
      </c>
      <c r="F7" t="s">
        <v>279</v>
      </c>
      <c r="G7" t="s">
        <v>317</v>
      </c>
      <c r="H7" t="s">
        <v>281</v>
      </c>
      <c r="I7" t="s">
        <v>316</v>
      </c>
      <c r="J7" t="s">
        <v>282</v>
      </c>
      <c r="K7" t="s">
        <v>283</v>
      </c>
      <c r="L7" t="s">
        <v>318</v>
      </c>
      <c r="M7" t="s">
        <v>282</v>
      </c>
      <c r="N7" s="48">
        <v>47</v>
      </c>
      <c r="O7" s="48">
        <v>4.7714699999999999</v>
      </c>
      <c r="P7">
        <v>6</v>
      </c>
      <c r="Q7">
        <v>0</v>
      </c>
      <c r="R7" t="s">
        <v>251</v>
      </c>
      <c r="S7" t="s">
        <v>319</v>
      </c>
      <c r="T7">
        <v>811.65</v>
      </c>
      <c r="U7">
        <v>33</v>
      </c>
      <c r="V7">
        <v>64932.11</v>
      </c>
      <c r="W7">
        <v>0</v>
      </c>
      <c r="X7">
        <v>0</v>
      </c>
      <c r="Y7">
        <v>0</v>
      </c>
      <c r="Z7" t="s">
        <v>253</v>
      </c>
      <c r="AA7">
        <v>31048</v>
      </c>
      <c r="AB7">
        <v>31048</v>
      </c>
      <c r="AC7" t="s">
        <v>122</v>
      </c>
      <c r="AD7">
        <v>0</v>
      </c>
      <c r="AE7">
        <v>0</v>
      </c>
      <c r="AF7" t="s">
        <v>254</v>
      </c>
      <c r="AG7">
        <v>0</v>
      </c>
      <c r="AH7" t="s">
        <v>122</v>
      </c>
      <c r="AI7" t="s">
        <v>122</v>
      </c>
      <c r="AJ7" t="s">
        <v>122</v>
      </c>
      <c r="AK7">
        <v>0</v>
      </c>
      <c r="AL7">
        <v>0</v>
      </c>
      <c r="AM7">
        <v>43842</v>
      </c>
      <c r="AN7">
        <v>52</v>
      </c>
      <c r="AO7">
        <v>62</v>
      </c>
      <c r="AP7">
        <v>42</v>
      </c>
      <c r="AQ7">
        <v>64.207470000000001</v>
      </c>
      <c r="AR7">
        <v>27.120329999999999</v>
      </c>
      <c r="AS7">
        <v>8.6722000000000001</v>
      </c>
      <c r="AT7" t="s">
        <v>255</v>
      </c>
      <c r="AU7" t="s">
        <v>253</v>
      </c>
      <c r="AV7">
        <v>2</v>
      </c>
      <c r="AW7">
        <v>0</v>
      </c>
      <c r="AX7">
        <v>0</v>
      </c>
      <c r="AY7">
        <v>0</v>
      </c>
      <c r="AZ7" t="s">
        <v>122</v>
      </c>
      <c r="BA7" t="s">
        <v>122</v>
      </c>
      <c r="BB7">
        <v>16.731000000000002</v>
      </c>
      <c r="BC7">
        <v>1</v>
      </c>
      <c r="BD7" t="s">
        <v>253</v>
      </c>
      <c r="BE7" t="s">
        <v>320</v>
      </c>
      <c r="BF7" t="s">
        <v>321</v>
      </c>
      <c r="BG7" t="s">
        <v>322</v>
      </c>
      <c r="BH7" t="s">
        <v>323</v>
      </c>
      <c r="BI7" t="s">
        <v>324</v>
      </c>
      <c r="BJ7" t="s">
        <v>325</v>
      </c>
      <c r="BK7" t="s">
        <v>326</v>
      </c>
      <c r="BL7" t="s">
        <v>122</v>
      </c>
      <c r="BM7" t="s">
        <v>122</v>
      </c>
      <c r="BN7" t="s">
        <v>317</v>
      </c>
      <c r="BO7" t="s">
        <v>327</v>
      </c>
      <c r="BP7">
        <v>0</v>
      </c>
      <c r="BQ7">
        <v>0</v>
      </c>
      <c r="BR7">
        <v>0</v>
      </c>
      <c r="BS7">
        <v>0</v>
      </c>
      <c r="BT7">
        <v>0</v>
      </c>
      <c r="BU7">
        <v>0</v>
      </c>
      <c r="BV7">
        <v>0</v>
      </c>
      <c r="BW7">
        <v>0</v>
      </c>
      <c r="BX7">
        <v>0</v>
      </c>
      <c r="BY7" t="s">
        <v>282</v>
      </c>
      <c r="BZ7">
        <v>0</v>
      </c>
      <c r="CA7" t="s">
        <v>328</v>
      </c>
      <c r="CB7" t="s">
        <v>329</v>
      </c>
      <c r="CC7" t="s">
        <v>266</v>
      </c>
      <c r="CD7">
        <v>10134843</v>
      </c>
      <c r="CE7" t="s">
        <v>254</v>
      </c>
      <c r="CF7">
        <v>811.65133026892795</v>
      </c>
    </row>
    <row r="8" spans="1:84" x14ac:dyDescent="0.3">
      <c r="A8" t="s">
        <v>244</v>
      </c>
      <c r="B8">
        <v>68909</v>
      </c>
      <c r="C8" t="s">
        <v>330</v>
      </c>
      <c r="D8">
        <v>1</v>
      </c>
      <c r="E8">
        <v>-4384495</v>
      </c>
      <c r="F8" t="s">
        <v>279</v>
      </c>
      <c r="G8" t="s">
        <v>331</v>
      </c>
      <c r="H8" t="s">
        <v>281</v>
      </c>
      <c r="I8" t="s">
        <v>330</v>
      </c>
      <c r="J8" t="s">
        <v>282</v>
      </c>
      <c r="K8" t="s">
        <v>283</v>
      </c>
      <c r="L8" t="s">
        <v>282</v>
      </c>
      <c r="M8" t="s">
        <v>282</v>
      </c>
      <c r="N8" s="48">
        <v>50</v>
      </c>
      <c r="O8" s="48">
        <v>14.384230000000001</v>
      </c>
      <c r="P8">
        <v>4</v>
      </c>
      <c r="Q8">
        <v>0</v>
      </c>
      <c r="R8" t="s">
        <v>251</v>
      </c>
      <c r="S8" t="s">
        <v>252</v>
      </c>
      <c r="T8">
        <v>235.7</v>
      </c>
      <c r="U8">
        <v>32</v>
      </c>
      <c r="V8">
        <v>11313.84</v>
      </c>
      <c r="W8">
        <v>20</v>
      </c>
      <c r="X8">
        <v>13</v>
      </c>
      <c r="Y8">
        <v>44</v>
      </c>
      <c r="Z8" t="s">
        <v>253</v>
      </c>
      <c r="AA8">
        <v>31048</v>
      </c>
      <c r="AB8">
        <v>31048</v>
      </c>
      <c r="AC8" t="s">
        <v>122</v>
      </c>
      <c r="AD8">
        <v>0</v>
      </c>
      <c r="AE8">
        <v>0</v>
      </c>
      <c r="AF8" t="s">
        <v>254</v>
      </c>
      <c r="AG8">
        <v>0</v>
      </c>
      <c r="AH8" t="s">
        <v>122</v>
      </c>
      <c r="AI8" t="s">
        <v>122</v>
      </c>
      <c r="AJ8" t="s">
        <v>122</v>
      </c>
      <c r="AK8">
        <v>0</v>
      </c>
      <c r="AL8">
        <v>0</v>
      </c>
      <c r="AM8">
        <v>43842</v>
      </c>
      <c r="AN8">
        <v>52</v>
      </c>
      <c r="AO8">
        <v>52</v>
      </c>
      <c r="AP8">
        <v>52</v>
      </c>
      <c r="AQ8">
        <v>77.758380000000002</v>
      </c>
      <c r="AR8">
        <v>4.98691</v>
      </c>
      <c r="AS8">
        <v>17.254709999999999</v>
      </c>
      <c r="AT8" t="s">
        <v>255</v>
      </c>
      <c r="AU8" t="s">
        <v>253</v>
      </c>
      <c r="AV8">
        <v>1</v>
      </c>
      <c r="AW8">
        <v>0</v>
      </c>
      <c r="AX8">
        <v>0</v>
      </c>
      <c r="AY8">
        <v>0</v>
      </c>
      <c r="AZ8" t="s">
        <v>122</v>
      </c>
      <c r="BA8" t="s">
        <v>122</v>
      </c>
      <c r="BB8">
        <v>-22.009</v>
      </c>
      <c r="BC8">
        <v>1</v>
      </c>
      <c r="BD8" t="s">
        <v>253</v>
      </c>
      <c r="BE8" t="s">
        <v>332</v>
      </c>
      <c r="BF8" t="s">
        <v>333</v>
      </c>
      <c r="BG8" t="s">
        <v>334</v>
      </c>
      <c r="BH8" t="s">
        <v>335</v>
      </c>
      <c r="BI8" t="s">
        <v>336</v>
      </c>
      <c r="BJ8" t="s">
        <v>337</v>
      </c>
      <c r="BK8" t="s">
        <v>338</v>
      </c>
      <c r="BL8" t="s">
        <v>122</v>
      </c>
      <c r="BM8" t="s">
        <v>122</v>
      </c>
      <c r="BN8" t="s">
        <v>331</v>
      </c>
      <c r="BO8" t="s">
        <v>339</v>
      </c>
      <c r="BP8">
        <v>0</v>
      </c>
      <c r="BQ8">
        <v>0</v>
      </c>
      <c r="BR8">
        <v>0</v>
      </c>
      <c r="BS8">
        <v>0</v>
      </c>
      <c r="BT8">
        <v>0</v>
      </c>
      <c r="BU8">
        <v>0</v>
      </c>
      <c r="BV8">
        <v>0</v>
      </c>
      <c r="BW8">
        <v>0</v>
      </c>
      <c r="BX8">
        <v>0</v>
      </c>
      <c r="BY8" t="s">
        <v>282</v>
      </c>
      <c r="BZ8">
        <v>0</v>
      </c>
      <c r="CA8" t="s">
        <v>340</v>
      </c>
      <c r="CB8" t="s">
        <v>265</v>
      </c>
      <c r="CC8" t="s">
        <v>266</v>
      </c>
      <c r="CD8">
        <v>10134890</v>
      </c>
      <c r="CE8" t="s">
        <v>254</v>
      </c>
      <c r="CF8">
        <v>235.70497499371001</v>
      </c>
    </row>
    <row r="9" spans="1:84" x14ac:dyDescent="0.3">
      <c r="A9" t="s">
        <v>244</v>
      </c>
      <c r="B9">
        <v>68908</v>
      </c>
      <c r="C9" t="s">
        <v>341</v>
      </c>
      <c r="D9">
        <v>1</v>
      </c>
      <c r="E9">
        <v>-4384495</v>
      </c>
      <c r="F9" t="s">
        <v>279</v>
      </c>
      <c r="G9" t="s">
        <v>342</v>
      </c>
      <c r="H9" t="s">
        <v>281</v>
      </c>
      <c r="I9" t="s">
        <v>341</v>
      </c>
      <c r="J9" t="s">
        <v>282</v>
      </c>
      <c r="K9" t="s">
        <v>283</v>
      </c>
      <c r="L9" t="s">
        <v>282</v>
      </c>
      <c r="M9" t="s">
        <v>282</v>
      </c>
      <c r="N9" s="48">
        <v>53</v>
      </c>
      <c r="O9" s="48">
        <v>16.57123</v>
      </c>
      <c r="P9">
        <v>4</v>
      </c>
      <c r="Q9">
        <v>0</v>
      </c>
      <c r="R9" t="s">
        <v>251</v>
      </c>
      <c r="S9" t="s">
        <v>252</v>
      </c>
      <c r="T9">
        <v>196.67</v>
      </c>
      <c r="U9">
        <v>31</v>
      </c>
      <c r="V9">
        <v>9440</v>
      </c>
      <c r="W9">
        <v>20</v>
      </c>
      <c r="X9">
        <v>13</v>
      </c>
      <c r="Y9">
        <v>36</v>
      </c>
      <c r="Z9" t="s">
        <v>253</v>
      </c>
      <c r="AA9">
        <v>31048</v>
      </c>
      <c r="AB9">
        <v>31048</v>
      </c>
      <c r="AC9" t="s">
        <v>122</v>
      </c>
      <c r="AD9">
        <v>0</v>
      </c>
      <c r="AE9">
        <v>0</v>
      </c>
      <c r="AF9" t="s">
        <v>254</v>
      </c>
      <c r="AG9">
        <v>0</v>
      </c>
      <c r="AH9" t="s">
        <v>122</v>
      </c>
      <c r="AI9" t="s">
        <v>122</v>
      </c>
      <c r="AJ9" t="s">
        <v>122</v>
      </c>
      <c r="AK9">
        <v>0</v>
      </c>
      <c r="AL9">
        <v>0</v>
      </c>
      <c r="AM9">
        <v>43842</v>
      </c>
      <c r="AN9">
        <v>55</v>
      </c>
      <c r="AO9">
        <v>55</v>
      </c>
      <c r="AP9">
        <v>55</v>
      </c>
      <c r="AQ9">
        <v>84.564920000000001</v>
      </c>
      <c r="AR9">
        <v>15.435079999999999</v>
      </c>
      <c r="AS9">
        <v>0</v>
      </c>
      <c r="AT9" t="s">
        <v>255</v>
      </c>
      <c r="AU9" t="s">
        <v>253</v>
      </c>
      <c r="AV9">
        <v>1</v>
      </c>
      <c r="AW9">
        <v>0</v>
      </c>
      <c r="AX9">
        <v>0</v>
      </c>
      <c r="AY9">
        <v>0</v>
      </c>
      <c r="AZ9" t="s">
        <v>122</v>
      </c>
      <c r="BA9" t="s">
        <v>122</v>
      </c>
      <c r="BB9">
        <v>-19.821999999999999</v>
      </c>
      <c r="BC9">
        <v>1</v>
      </c>
      <c r="BD9" t="s">
        <v>253</v>
      </c>
      <c r="BE9" t="s">
        <v>343</v>
      </c>
      <c r="BF9" t="s">
        <v>344</v>
      </c>
      <c r="BG9" t="s">
        <v>345</v>
      </c>
      <c r="BH9" t="s">
        <v>346</v>
      </c>
      <c r="BI9" t="s">
        <v>347</v>
      </c>
      <c r="BJ9" t="s">
        <v>348</v>
      </c>
      <c r="BK9" t="s">
        <v>349</v>
      </c>
      <c r="BL9" t="s">
        <v>122</v>
      </c>
      <c r="BM9" t="s">
        <v>122</v>
      </c>
      <c r="BN9" t="s">
        <v>342</v>
      </c>
      <c r="BO9" t="s">
        <v>350</v>
      </c>
      <c r="BP9">
        <v>0</v>
      </c>
      <c r="BQ9">
        <v>0</v>
      </c>
      <c r="BR9">
        <v>0</v>
      </c>
      <c r="BS9">
        <v>0</v>
      </c>
      <c r="BT9">
        <v>0</v>
      </c>
      <c r="BU9">
        <v>0</v>
      </c>
      <c r="BV9">
        <v>0</v>
      </c>
      <c r="BW9">
        <v>0</v>
      </c>
      <c r="BX9">
        <v>0</v>
      </c>
      <c r="BY9" t="s">
        <v>282</v>
      </c>
      <c r="BZ9">
        <v>0</v>
      </c>
      <c r="CA9" t="s">
        <v>351</v>
      </c>
      <c r="CB9" t="s">
        <v>265</v>
      </c>
      <c r="CC9" t="s">
        <v>266</v>
      </c>
      <c r="CD9">
        <v>10134885</v>
      </c>
      <c r="CE9" t="s">
        <v>254</v>
      </c>
      <c r="CF9">
        <v>196.66674586194199</v>
      </c>
    </row>
    <row r="10" spans="1:84" x14ac:dyDescent="0.3">
      <c r="A10" t="s">
        <v>244</v>
      </c>
      <c r="B10">
        <v>55376</v>
      </c>
      <c r="C10" t="s">
        <v>352</v>
      </c>
      <c r="D10">
        <v>1</v>
      </c>
      <c r="E10">
        <v>-2343498</v>
      </c>
      <c r="F10" t="s">
        <v>246</v>
      </c>
      <c r="G10" t="s">
        <v>353</v>
      </c>
      <c r="H10" t="s">
        <v>248</v>
      </c>
      <c r="I10" t="s">
        <v>352</v>
      </c>
      <c r="J10" t="s">
        <v>249</v>
      </c>
      <c r="K10" t="s">
        <v>250</v>
      </c>
      <c r="L10" t="s">
        <v>249</v>
      </c>
      <c r="M10" t="s">
        <v>249</v>
      </c>
      <c r="N10" s="48">
        <v>54</v>
      </c>
      <c r="O10" s="48">
        <v>17.328230000000001</v>
      </c>
      <c r="P10">
        <v>6</v>
      </c>
      <c r="Q10">
        <v>0</v>
      </c>
      <c r="R10" t="s">
        <v>251</v>
      </c>
      <c r="S10" t="s">
        <v>252</v>
      </c>
      <c r="T10">
        <v>251.09</v>
      </c>
      <c r="U10">
        <v>31</v>
      </c>
      <c r="V10">
        <v>16069.72</v>
      </c>
      <c r="W10">
        <v>20</v>
      </c>
      <c r="X10">
        <v>13</v>
      </c>
      <c r="Y10">
        <v>62</v>
      </c>
      <c r="Z10" t="s">
        <v>253</v>
      </c>
      <c r="AA10">
        <v>31048</v>
      </c>
      <c r="AB10">
        <v>31048</v>
      </c>
      <c r="AC10" t="s">
        <v>122</v>
      </c>
      <c r="AD10">
        <v>0</v>
      </c>
      <c r="AE10">
        <v>0</v>
      </c>
      <c r="AF10" t="s">
        <v>254</v>
      </c>
      <c r="AG10">
        <v>0</v>
      </c>
      <c r="AH10" t="s">
        <v>122</v>
      </c>
      <c r="AI10" t="s">
        <v>122</v>
      </c>
      <c r="AJ10" t="s">
        <v>122</v>
      </c>
      <c r="AK10">
        <v>0</v>
      </c>
      <c r="AL10">
        <v>0</v>
      </c>
      <c r="AM10">
        <v>43842</v>
      </c>
      <c r="AN10">
        <v>56</v>
      </c>
      <c r="AO10">
        <v>56</v>
      </c>
      <c r="AP10">
        <v>56</v>
      </c>
      <c r="AQ10">
        <v>83.761859999999999</v>
      </c>
      <c r="AR10">
        <v>12.243650000000001</v>
      </c>
      <c r="AS10">
        <v>3.9944899999999999</v>
      </c>
      <c r="AT10" t="s">
        <v>255</v>
      </c>
      <c r="AU10" t="s">
        <v>253</v>
      </c>
      <c r="AV10">
        <v>1</v>
      </c>
      <c r="AW10">
        <v>0</v>
      </c>
      <c r="AX10">
        <v>0</v>
      </c>
      <c r="AY10">
        <v>0</v>
      </c>
      <c r="AZ10" t="s">
        <v>122</v>
      </c>
      <c r="BA10" t="s">
        <v>122</v>
      </c>
      <c r="BB10">
        <v>-19.065000000000001</v>
      </c>
      <c r="BC10">
        <v>1</v>
      </c>
      <c r="BD10" t="s">
        <v>253</v>
      </c>
      <c r="BE10" t="s">
        <v>354</v>
      </c>
      <c r="BF10" t="s">
        <v>355</v>
      </c>
      <c r="BG10" t="s">
        <v>356</v>
      </c>
      <c r="BH10" t="s">
        <v>357</v>
      </c>
      <c r="BI10" t="s">
        <v>358</v>
      </c>
      <c r="BJ10" t="s">
        <v>359</v>
      </c>
      <c r="BK10" t="s">
        <v>360</v>
      </c>
      <c r="BL10" t="s">
        <v>122</v>
      </c>
      <c r="BM10" t="s">
        <v>122</v>
      </c>
      <c r="BN10" t="s">
        <v>353</v>
      </c>
      <c r="BO10" t="s">
        <v>361</v>
      </c>
      <c r="BP10">
        <v>0</v>
      </c>
      <c r="BQ10">
        <v>0</v>
      </c>
      <c r="BR10">
        <v>0</v>
      </c>
      <c r="BS10">
        <v>0</v>
      </c>
      <c r="BT10">
        <v>0</v>
      </c>
      <c r="BU10">
        <v>0</v>
      </c>
      <c r="BV10">
        <v>0</v>
      </c>
      <c r="BW10">
        <v>0</v>
      </c>
      <c r="BX10">
        <v>0</v>
      </c>
      <c r="BY10" t="s">
        <v>249</v>
      </c>
      <c r="BZ10">
        <v>0</v>
      </c>
      <c r="CA10" t="s">
        <v>362</v>
      </c>
      <c r="CB10" t="s">
        <v>265</v>
      </c>
      <c r="CC10" t="s">
        <v>266</v>
      </c>
      <c r="CD10">
        <v>10134888</v>
      </c>
      <c r="CE10" t="s">
        <v>254</v>
      </c>
      <c r="CF10">
        <v>251.08932062722201</v>
      </c>
    </row>
    <row r="11" spans="1:84" x14ac:dyDescent="0.3">
      <c r="A11" t="s">
        <v>244</v>
      </c>
      <c r="B11">
        <v>68912</v>
      </c>
      <c r="C11" t="s">
        <v>363</v>
      </c>
      <c r="D11">
        <v>1</v>
      </c>
      <c r="E11">
        <v>-4384495</v>
      </c>
      <c r="F11" t="s">
        <v>279</v>
      </c>
      <c r="G11" t="s">
        <v>364</v>
      </c>
      <c r="H11" t="s">
        <v>281</v>
      </c>
      <c r="I11" t="s">
        <v>363</v>
      </c>
      <c r="J11" t="s">
        <v>282</v>
      </c>
      <c r="K11" t="s">
        <v>283</v>
      </c>
      <c r="L11" t="s">
        <v>282</v>
      </c>
      <c r="M11" t="s">
        <v>282</v>
      </c>
      <c r="N11" s="48">
        <v>55</v>
      </c>
      <c r="O11" s="48">
        <v>18.098230000000001</v>
      </c>
      <c r="P11">
        <v>4</v>
      </c>
      <c r="Q11">
        <v>0</v>
      </c>
      <c r="R11" t="s">
        <v>251</v>
      </c>
      <c r="S11" t="s">
        <v>252</v>
      </c>
      <c r="T11">
        <v>532.11</v>
      </c>
      <c r="U11">
        <v>32</v>
      </c>
      <c r="V11">
        <v>25541.43</v>
      </c>
      <c r="W11">
        <v>20</v>
      </c>
      <c r="X11">
        <v>13</v>
      </c>
      <c r="Y11">
        <v>98</v>
      </c>
      <c r="Z11" t="s">
        <v>253</v>
      </c>
      <c r="AA11">
        <v>31048</v>
      </c>
      <c r="AB11">
        <v>31048</v>
      </c>
      <c r="AC11" t="s">
        <v>122</v>
      </c>
      <c r="AD11">
        <v>0</v>
      </c>
      <c r="AE11">
        <v>0</v>
      </c>
      <c r="AF11" t="s">
        <v>254</v>
      </c>
      <c r="AG11">
        <v>0</v>
      </c>
      <c r="AH11" t="s">
        <v>122</v>
      </c>
      <c r="AI11" t="s">
        <v>122</v>
      </c>
      <c r="AJ11" t="s">
        <v>122</v>
      </c>
      <c r="AK11">
        <v>0</v>
      </c>
      <c r="AL11">
        <v>0</v>
      </c>
      <c r="AM11">
        <v>43842</v>
      </c>
      <c r="AN11">
        <v>57</v>
      </c>
      <c r="AO11">
        <v>61</v>
      </c>
      <c r="AP11">
        <v>54</v>
      </c>
      <c r="AQ11">
        <v>55.880670000000002</v>
      </c>
      <c r="AR11">
        <v>17.819179999999999</v>
      </c>
      <c r="AS11">
        <v>26.300149999999999</v>
      </c>
      <c r="AT11" t="s">
        <v>255</v>
      </c>
      <c r="AU11" t="s">
        <v>253</v>
      </c>
      <c r="AV11">
        <v>2</v>
      </c>
      <c r="AW11">
        <v>0</v>
      </c>
      <c r="AX11">
        <v>0</v>
      </c>
      <c r="AY11">
        <v>0</v>
      </c>
      <c r="AZ11" t="s">
        <v>122</v>
      </c>
      <c r="BA11" t="s">
        <v>122</v>
      </c>
      <c r="BB11">
        <v>-18.295000000000002</v>
      </c>
      <c r="BC11">
        <v>1</v>
      </c>
      <c r="BD11" t="s">
        <v>253</v>
      </c>
      <c r="BE11" t="s">
        <v>365</v>
      </c>
      <c r="BF11" t="s">
        <v>366</v>
      </c>
      <c r="BG11" t="s">
        <v>367</v>
      </c>
      <c r="BH11" t="s">
        <v>368</v>
      </c>
      <c r="BI11" t="s">
        <v>369</v>
      </c>
      <c r="BJ11" t="s">
        <v>370</v>
      </c>
      <c r="BK11" t="s">
        <v>371</v>
      </c>
      <c r="BL11" t="s">
        <v>122</v>
      </c>
      <c r="BM11" t="s">
        <v>122</v>
      </c>
      <c r="BN11" t="s">
        <v>364</v>
      </c>
      <c r="BO11" t="s">
        <v>372</v>
      </c>
      <c r="BP11">
        <v>0</v>
      </c>
      <c r="BQ11">
        <v>0</v>
      </c>
      <c r="BR11">
        <v>0</v>
      </c>
      <c r="BS11">
        <v>0</v>
      </c>
      <c r="BT11">
        <v>0</v>
      </c>
      <c r="BU11">
        <v>0</v>
      </c>
      <c r="BV11">
        <v>0</v>
      </c>
      <c r="BW11">
        <v>0</v>
      </c>
      <c r="BX11">
        <v>0</v>
      </c>
      <c r="BY11" t="s">
        <v>282</v>
      </c>
      <c r="BZ11">
        <v>0</v>
      </c>
      <c r="CA11" t="s">
        <v>373</v>
      </c>
      <c r="CB11" t="s">
        <v>265</v>
      </c>
      <c r="CC11" t="s">
        <v>266</v>
      </c>
      <c r="CD11">
        <v>10134919</v>
      </c>
      <c r="CE11" t="s">
        <v>254</v>
      </c>
      <c r="CF11">
        <v>532.113128204031</v>
      </c>
    </row>
    <row r="12" spans="1:84" x14ac:dyDescent="0.3">
      <c r="A12" t="s">
        <v>244</v>
      </c>
      <c r="B12">
        <v>68906</v>
      </c>
      <c r="C12" t="s">
        <v>374</v>
      </c>
      <c r="D12">
        <v>1</v>
      </c>
      <c r="E12">
        <v>-4384495</v>
      </c>
      <c r="F12" t="s">
        <v>279</v>
      </c>
      <c r="G12" t="s">
        <v>375</v>
      </c>
      <c r="H12" t="s">
        <v>281</v>
      </c>
      <c r="I12" t="s">
        <v>374</v>
      </c>
      <c r="J12" t="s">
        <v>282</v>
      </c>
      <c r="K12" t="s">
        <v>283</v>
      </c>
      <c r="L12" t="s">
        <v>249</v>
      </c>
      <c r="M12" t="s">
        <v>282</v>
      </c>
      <c r="N12" s="48">
        <v>63</v>
      </c>
      <c r="O12" s="48">
        <v>23.941230000000001</v>
      </c>
      <c r="P12">
        <v>4</v>
      </c>
      <c r="Q12">
        <v>0</v>
      </c>
      <c r="R12" t="s">
        <v>251</v>
      </c>
      <c r="S12" t="s">
        <v>252</v>
      </c>
      <c r="T12">
        <v>173.73</v>
      </c>
      <c r="U12">
        <v>38</v>
      </c>
      <c r="V12">
        <v>8339.06</v>
      </c>
      <c r="W12">
        <v>20</v>
      </c>
      <c r="X12">
        <v>13</v>
      </c>
      <c r="Y12">
        <v>32</v>
      </c>
      <c r="Z12" t="s">
        <v>253</v>
      </c>
      <c r="AA12">
        <v>31048</v>
      </c>
      <c r="AB12">
        <v>31048</v>
      </c>
      <c r="AC12" t="s">
        <v>122</v>
      </c>
      <c r="AD12">
        <v>0</v>
      </c>
      <c r="AE12">
        <v>0</v>
      </c>
      <c r="AF12" t="s">
        <v>254</v>
      </c>
      <c r="AG12">
        <v>0</v>
      </c>
      <c r="AH12" t="s">
        <v>122</v>
      </c>
      <c r="AI12" t="s">
        <v>122</v>
      </c>
      <c r="AJ12" t="s">
        <v>122</v>
      </c>
      <c r="AK12">
        <v>0</v>
      </c>
      <c r="AL12">
        <v>0</v>
      </c>
      <c r="AM12">
        <v>43842</v>
      </c>
      <c r="AN12">
        <v>64</v>
      </c>
      <c r="AO12">
        <v>64</v>
      </c>
      <c r="AP12">
        <v>64</v>
      </c>
      <c r="AQ12">
        <v>95.657439999999994</v>
      </c>
      <c r="AR12">
        <v>4.2906599999999999</v>
      </c>
      <c r="AS12">
        <v>5.1900000000000002E-2</v>
      </c>
      <c r="AT12" t="s">
        <v>255</v>
      </c>
      <c r="AU12" t="s">
        <v>253</v>
      </c>
      <c r="AV12">
        <v>1</v>
      </c>
      <c r="AW12">
        <v>0</v>
      </c>
      <c r="AX12">
        <v>0</v>
      </c>
      <c r="AY12">
        <v>0</v>
      </c>
      <c r="AZ12" t="s">
        <v>122</v>
      </c>
      <c r="BA12" t="s">
        <v>122</v>
      </c>
      <c r="BB12">
        <v>-12.452</v>
      </c>
      <c r="BC12">
        <v>1</v>
      </c>
      <c r="BD12" t="s">
        <v>253</v>
      </c>
      <c r="BE12" t="s">
        <v>376</v>
      </c>
      <c r="BF12" t="s">
        <v>377</v>
      </c>
      <c r="BG12" t="s">
        <v>378</v>
      </c>
      <c r="BH12" t="s">
        <v>379</v>
      </c>
      <c r="BI12" t="s">
        <v>380</v>
      </c>
      <c r="BJ12" t="s">
        <v>381</v>
      </c>
      <c r="BK12" t="s">
        <v>382</v>
      </c>
      <c r="BL12" t="s">
        <v>122</v>
      </c>
      <c r="BM12" t="s">
        <v>122</v>
      </c>
      <c r="BN12" t="s">
        <v>375</v>
      </c>
      <c r="BO12" t="s">
        <v>383</v>
      </c>
      <c r="BP12">
        <v>0</v>
      </c>
      <c r="BQ12">
        <v>0</v>
      </c>
      <c r="BR12">
        <v>0</v>
      </c>
      <c r="BS12">
        <v>0</v>
      </c>
      <c r="BT12">
        <v>0</v>
      </c>
      <c r="BU12">
        <v>0</v>
      </c>
      <c r="BV12">
        <v>0</v>
      </c>
      <c r="BW12">
        <v>0</v>
      </c>
      <c r="BX12">
        <v>0</v>
      </c>
      <c r="BY12" t="s">
        <v>282</v>
      </c>
      <c r="BZ12">
        <v>0</v>
      </c>
      <c r="CA12" t="s">
        <v>384</v>
      </c>
      <c r="CB12" t="s">
        <v>265</v>
      </c>
      <c r="CC12" t="s">
        <v>266</v>
      </c>
      <c r="CD12">
        <v>10134841</v>
      </c>
      <c r="CE12" t="s">
        <v>254</v>
      </c>
      <c r="CF12">
        <v>173.73047651752799</v>
      </c>
    </row>
    <row r="13" spans="1:84" x14ac:dyDescent="0.3">
      <c r="A13" t="s">
        <v>244</v>
      </c>
      <c r="B13">
        <v>68915</v>
      </c>
      <c r="C13" t="s">
        <v>385</v>
      </c>
      <c r="D13">
        <v>1</v>
      </c>
      <c r="E13">
        <v>-4384495</v>
      </c>
      <c r="F13" t="s">
        <v>279</v>
      </c>
      <c r="G13" t="s">
        <v>386</v>
      </c>
      <c r="H13" t="s">
        <v>281</v>
      </c>
      <c r="I13" t="s">
        <v>385</v>
      </c>
      <c r="J13" t="s">
        <v>282</v>
      </c>
      <c r="K13" t="s">
        <v>283</v>
      </c>
      <c r="L13" t="s">
        <v>387</v>
      </c>
      <c r="M13" t="s">
        <v>387</v>
      </c>
      <c r="N13" s="48">
        <v>63</v>
      </c>
      <c r="O13" s="48">
        <v>23.941230000000001</v>
      </c>
      <c r="P13">
        <v>6</v>
      </c>
      <c r="Q13">
        <v>0</v>
      </c>
      <c r="R13" t="s">
        <v>251</v>
      </c>
      <c r="S13" t="s">
        <v>252</v>
      </c>
      <c r="T13">
        <v>123.57</v>
      </c>
      <c r="U13">
        <v>34</v>
      </c>
      <c r="V13">
        <v>9885.92</v>
      </c>
      <c r="W13">
        <v>20</v>
      </c>
      <c r="X13">
        <v>13</v>
      </c>
      <c r="Y13">
        <v>38</v>
      </c>
      <c r="Z13" t="s">
        <v>253</v>
      </c>
      <c r="AA13">
        <v>31048</v>
      </c>
      <c r="AB13">
        <v>31048</v>
      </c>
      <c r="AC13" t="s">
        <v>122</v>
      </c>
      <c r="AD13">
        <v>0</v>
      </c>
      <c r="AE13">
        <v>0</v>
      </c>
      <c r="AF13" t="s">
        <v>254</v>
      </c>
      <c r="AG13">
        <v>0</v>
      </c>
      <c r="AH13" t="s">
        <v>122</v>
      </c>
      <c r="AI13" t="s">
        <v>122</v>
      </c>
      <c r="AJ13" t="s">
        <v>122</v>
      </c>
      <c r="AK13">
        <v>0</v>
      </c>
      <c r="AL13">
        <v>0</v>
      </c>
      <c r="AM13">
        <v>43842</v>
      </c>
      <c r="AN13">
        <v>64</v>
      </c>
      <c r="AO13">
        <v>64</v>
      </c>
      <c r="AP13">
        <v>64</v>
      </c>
      <c r="AQ13">
        <v>77.164659999999998</v>
      </c>
      <c r="AR13">
        <v>14.194459999999999</v>
      </c>
      <c r="AS13">
        <v>8.6408799999999992</v>
      </c>
      <c r="AT13" t="s">
        <v>255</v>
      </c>
      <c r="AU13" t="s">
        <v>253</v>
      </c>
      <c r="AV13">
        <v>1</v>
      </c>
      <c r="AW13">
        <v>0</v>
      </c>
      <c r="AX13">
        <v>0</v>
      </c>
      <c r="AY13">
        <v>0</v>
      </c>
      <c r="AZ13" t="s">
        <v>122</v>
      </c>
      <c r="BA13" t="s">
        <v>122</v>
      </c>
      <c r="BB13">
        <v>-12.452</v>
      </c>
      <c r="BC13">
        <v>1</v>
      </c>
      <c r="BD13" t="s">
        <v>253</v>
      </c>
      <c r="BE13" t="s">
        <v>388</v>
      </c>
      <c r="BF13" t="s">
        <v>389</v>
      </c>
      <c r="BG13" t="s">
        <v>390</v>
      </c>
      <c r="BH13" t="s">
        <v>391</v>
      </c>
      <c r="BI13" t="s">
        <v>392</v>
      </c>
      <c r="BJ13" t="s">
        <v>393</v>
      </c>
      <c r="BK13" t="s">
        <v>394</v>
      </c>
      <c r="BL13" t="s">
        <v>122</v>
      </c>
      <c r="BM13" t="s">
        <v>122</v>
      </c>
      <c r="BN13" t="s">
        <v>386</v>
      </c>
      <c r="BO13" t="s">
        <v>395</v>
      </c>
      <c r="BP13">
        <v>0</v>
      </c>
      <c r="BQ13">
        <v>0</v>
      </c>
      <c r="BR13">
        <v>0</v>
      </c>
      <c r="BS13">
        <v>0</v>
      </c>
      <c r="BT13">
        <v>0</v>
      </c>
      <c r="BU13">
        <v>0</v>
      </c>
      <c r="BV13">
        <v>0</v>
      </c>
      <c r="BW13">
        <v>0</v>
      </c>
      <c r="BX13">
        <v>0</v>
      </c>
      <c r="BY13" t="s">
        <v>282</v>
      </c>
      <c r="BZ13">
        <v>0</v>
      </c>
      <c r="CA13" t="s">
        <v>396</v>
      </c>
      <c r="CB13" t="s">
        <v>265</v>
      </c>
      <c r="CC13" t="s">
        <v>266</v>
      </c>
      <c r="CD13">
        <v>10201221</v>
      </c>
      <c r="CE13" t="s">
        <v>254</v>
      </c>
      <c r="CF13">
        <v>123.57403286154501</v>
      </c>
    </row>
    <row r="14" spans="1:84" x14ac:dyDescent="0.3">
      <c r="A14" t="s">
        <v>244</v>
      </c>
      <c r="B14">
        <v>55375</v>
      </c>
      <c r="C14" t="s">
        <v>397</v>
      </c>
      <c r="D14">
        <v>1</v>
      </c>
      <c r="E14">
        <v>-2343498</v>
      </c>
      <c r="F14" t="s">
        <v>246</v>
      </c>
      <c r="G14" t="s">
        <v>398</v>
      </c>
      <c r="H14" t="s">
        <v>248</v>
      </c>
      <c r="I14" t="s">
        <v>397</v>
      </c>
      <c r="J14" t="s">
        <v>249</v>
      </c>
      <c r="K14" t="s">
        <v>250</v>
      </c>
      <c r="L14" t="s">
        <v>399</v>
      </c>
      <c r="M14" t="s">
        <v>249</v>
      </c>
      <c r="N14" s="48">
        <v>66</v>
      </c>
      <c r="O14" s="48">
        <v>25.13176</v>
      </c>
      <c r="P14">
        <v>6</v>
      </c>
      <c r="Q14">
        <v>0</v>
      </c>
      <c r="R14" t="s">
        <v>251</v>
      </c>
      <c r="S14" t="s">
        <v>252</v>
      </c>
      <c r="T14">
        <v>313.27999999999997</v>
      </c>
      <c r="U14">
        <v>33</v>
      </c>
      <c r="V14">
        <v>20049.86</v>
      </c>
      <c r="W14">
        <v>20</v>
      </c>
      <c r="X14">
        <v>13</v>
      </c>
      <c r="Y14">
        <v>77</v>
      </c>
      <c r="Z14" t="s">
        <v>253</v>
      </c>
      <c r="AA14">
        <v>31048</v>
      </c>
      <c r="AB14">
        <v>31048</v>
      </c>
      <c r="AC14" t="s">
        <v>122</v>
      </c>
      <c r="AD14">
        <v>0</v>
      </c>
      <c r="AE14">
        <v>0</v>
      </c>
      <c r="AF14" t="s">
        <v>254</v>
      </c>
      <c r="AG14">
        <v>0</v>
      </c>
      <c r="AH14" t="s">
        <v>122</v>
      </c>
      <c r="AI14" t="s">
        <v>122</v>
      </c>
      <c r="AJ14" t="s">
        <v>122</v>
      </c>
      <c r="AK14">
        <v>0</v>
      </c>
      <c r="AL14">
        <v>0</v>
      </c>
      <c r="AM14">
        <v>43842</v>
      </c>
      <c r="AN14">
        <v>67</v>
      </c>
      <c r="AO14">
        <v>67</v>
      </c>
      <c r="AP14">
        <v>67</v>
      </c>
      <c r="AQ14">
        <v>82.895189999999999</v>
      </c>
      <c r="AR14">
        <v>16.046430000000001</v>
      </c>
      <c r="AS14">
        <v>1.0583800000000001</v>
      </c>
      <c r="AT14" t="s">
        <v>255</v>
      </c>
      <c r="AU14" t="s">
        <v>253</v>
      </c>
      <c r="AV14">
        <v>1</v>
      </c>
      <c r="AW14">
        <v>0</v>
      </c>
      <c r="AX14">
        <v>0</v>
      </c>
      <c r="AY14">
        <v>0</v>
      </c>
      <c r="AZ14" t="s">
        <v>122</v>
      </c>
      <c r="BA14" t="s">
        <v>122</v>
      </c>
      <c r="BB14">
        <v>0</v>
      </c>
      <c r="BC14">
        <v>1.3781000000000001</v>
      </c>
      <c r="BD14" t="s">
        <v>253</v>
      </c>
      <c r="BE14" t="s">
        <v>400</v>
      </c>
      <c r="BF14" t="s">
        <v>401</v>
      </c>
      <c r="BG14" t="s">
        <v>402</v>
      </c>
      <c r="BH14" t="s">
        <v>403</v>
      </c>
      <c r="BI14" t="s">
        <v>404</v>
      </c>
      <c r="BJ14" t="s">
        <v>405</v>
      </c>
      <c r="BK14" t="s">
        <v>406</v>
      </c>
      <c r="BL14" t="s">
        <v>122</v>
      </c>
      <c r="BM14" t="s">
        <v>122</v>
      </c>
      <c r="BN14" t="s">
        <v>398</v>
      </c>
      <c r="BO14" t="s">
        <v>407</v>
      </c>
      <c r="BP14">
        <v>0</v>
      </c>
      <c r="BQ14">
        <v>0</v>
      </c>
      <c r="BR14">
        <v>0</v>
      </c>
      <c r="BS14">
        <v>0</v>
      </c>
      <c r="BT14">
        <v>0</v>
      </c>
      <c r="BU14">
        <v>0</v>
      </c>
      <c r="BV14">
        <v>0</v>
      </c>
      <c r="BW14">
        <v>0</v>
      </c>
      <c r="BX14">
        <v>0</v>
      </c>
      <c r="BY14" t="s">
        <v>249</v>
      </c>
      <c r="BZ14">
        <v>0</v>
      </c>
      <c r="CA14" t="s">
        <v>408</v>
      </c>
      <c r="CB14" t="s">
        <v>265</v>
      </c>
      <c r="CC14" t="s">
        <v>266</v>
      </c>
      <c r="CD14">
        <v>10134881</v>
      </c>
      <c r="CE14" t="s">
        <v>254</v>
      </c>
      <c r="CF14">
        <v>313.27913595861799</v>
      </c>
    </row>
    <row r="15" spans="1:84" x14ac:dyDescent="0.3">
      <c r="A15" t="s">
        <v>244</v>
      </c>
      <c r="B15">
        <v>55374</v>
      </c>
      <c r="C15" t="s">
        <v>409</v>
      </c>
      <c r="D15">
        <v>1</v>
      </c>
      <c r="E15">
        <v>-2343498</v>
      </c>
      <c r="F15" t="s">
        <v>246</v>
      </c>
      <c r="G15" t="s">
        <v>410</v>
      </c>
      <c r="H15" t="s">
        <v>248</v>
      </c>
      <c r="I15" t="s">
        <v>409</v>
      </c>
      <c r="J15" t="s">
        <v>249</v>
      </c>
      <c r="K15" t="s">
        <v>250</v>
      </c>
      <c r="L15" t="s">
        <v>282</v>
      </c>
      <c r="M15" t="s">
        <v>249</v>
      </c>
      <c r="N15" s="48">
        <v>66</v>
      </c>
      <c r="O15" s="48">
        <v>25.13176</v>
      </c>
      <c r="P15">
        <v>6</v>
      </c>
      <c r="Q15">
        <v>0</v>
      </c>
      <c r="R15" t="s">
        <v>251</v>
      </c>
      <c r="S15" t="s">
        <v>252</v>
      </c>
      <c r="T15">
        <v>421.19</v>
      </c>
      <c r="U15">
        <v>37</v>
      </c>
      <c r="V15">
        <v>26956.31</v>
      </c>
      <c r="W15">
        <v>20</v>
      </c>
      <c r="X15">
        <v>13</v>
      </c>
      <c r="Y15">
        <v>104</v>
      </c>
      <c r="Z15" t="s">
        <v>253</v>
      </c>
      <c r="AA15">
        <v>31048</v>
      </c>
      <c r="AB15">
        <v>31048</v>
      </c>
      <c r="AC15" t="s">
        <v>122</v>
      </c>
      <c r="AD15">
        <v>0</v>
      </c>
      <c r="AE15">
        <v>0</v>
      </c>
      <c r="AF15" t="s">
        <v>254</v>
      </c>
      <c r="AG15">
        <v>0</v>
      </c>
      <c r="AH15" t="s">
        <v>122</v>
      </c>
      <c r="AI15" t="s">
        <v>122</v>
      </c>
      <c r="AJ15" t="s">
        <v>122</v>
      </c>
      <c r="AK15">
        <v>0</v>
      </c>
      <c r="AL15">
        <v>0</v>
      </c>
      <c r="AM15">
        <v>43842</v>
      </c>
      <c r="AN15">
        <v>67</v>
      </c>
      <c r="AO15">
        <v>67</v>
      </c>
      <c r="AP15">
        <v>67</v>
      </c>
      <c r="AQ15">
        <v>83.093400000000003</v>
      </c>
      <c r="AR15">
        <v>14.04494</v>
      </c>
      <c r="AS15">
        <v>2.8616600000000001</v>
      </c>
      <c r="AT15" t="s">
        <v>255</v>
      </c>
      <c r="AU15" t="s">
        <v>253</v>
      </c>
      <c r="AV15">
        <v>1</v>
      </c>
      <c r="AW15">
        <v>0</v>
      </c>
      <c r="AX15">
        <v>0</v>
      </c>
      <c r="AY15">
        <v>0</v>
      </c>
      <c r="AZ15" t="s">
        <v>122</v>
      </c>
      <c r="BA15" t="s">
        <v>122</v>
      </c>
      <c r="BB15">
        <v>0</v>
      </c>
      <c r="BC15">
        <v>1.3781000000000001</v>
      </c>
      <c r="BD15" t="s">
        <v>253</v>
      </c>
      <c r="BE15" t="s">
        <v>411</v>
      </c>
      <c r="BF15" t="s">
        <v>412</v>
      </c>
      <c r="BG15" t="s">
        <v>413</v>
      </c>
      <c r="BH15" t="s">
        <v>414</v>
      </c>
      <c r="BI15" t="s">
        <v>415</v>
      </c>
      <c r="BJ15" t="s">
        <v>416</v>
      </c>
      <c r="BK15" t="s">
        <v>417</v>
      </c>
      <c r="BL15" t="s">
        <v>122</v>
      </c>
      <c r="BM15" t="s">
        <v>122</v>
      </c>
      <c r="BN15" t="s">
        <v>410</v>
      </c>
      <c r="BO15" t="s">
        <v>418</v>
      </c>
      <c r="BP15">
        <v>0</v>
      </c>
      <c r="BQ15">
        <v>0</v>
      </c>
      <c r="BR15">
        <v>0</v>
      </c>
      <c r="BS15">
        <v>0</v>
      </c>
      <c r="BT15">
        <v>0</v>
      </c>
      <c r="BU15">
        <v>0</v>
      </c>
      <c r="BV15">
        <v>0</v>
      </c>
      <c r="BW15">
        <v>0</v>
      </c>
      <c r="BX15">
        <v>0</v>
      </c>
      <c r="BY15" t="s">
        <v>249</v>
      </c>
      <c r="BZ15">
        <v>0</v>
      </c>
      <c r="CA15" t="s">
        <v>419</v>
      </c>
      <c r="CB15" t="s">
        <v>265</v>
      </c>
      <c r="CC15" t="s">
        <v>266</v>
      </c>
      <c r="CD15">
        <v>10134679</v>
      </c>
      <c r="CE15" t="s">
        <v>254</v>
      </c>
      <c r="CF15">
        <v>421.19232260115098</v>
      </c>
    </row>
    <row r="16" spans="1:84" x14ac:dyDescent="0.3">
      <c r="A16" t="s">
        <v>244</v>
      </c>
      <c r="B16">
        <v>68914</v>
      </c>
      <c r="C16" t="s">
        <v>420</v>
      </c>
      <c r="D16">
        <v>1</v>
      </c>
      <c r="E16">
        <v>-4384495</v>
      </c>
      <c r="F16" t="s">
        <v>279</v>
      </c>
      <c r="G16" t="s">
        <v>421</v>
      </c>
      <c r="H16" t="s">
        <v>281</v>
      </c>
      <c r="I16" t="s">
        <v>420</v>
      </c>
      <c r="J16" t="s">
        <v>282</v>
      </c>
      <c r="K16" t="s">
        <v>283</v>
      </c>
      <c r="L16" t="s">
        <v>282</v>
      </c>
      <c r="M16" t="s">
        <v>282</v>
      </c>
      <c r="N16" s="48">
        <v>70</v>
      </c>
      <c r="O16" s="48">
        <v>11.578469999999999</v>
      </c>
      <c r="P16">
        <v>6</v>
      </c>
      <c r="Q16">
        <v>0</v>
      </c>
      <c r="R16" t="s">
        <v>251</v>
      </c>
      <c r="S16" t="s">
        <v>319</v>
      </c>
      <c r="T16">
        <v>569.21</v>
      </c>
      <c r="U16">
        <v>35</v>
      </c>
      <c r="V16">
        <v>45536.9</v>
      </c>
      <c r="W16">
        <v>0</v>
      </c>
      <c r="X16">
        <v>0</v>
      </c>
      <c r="Y16">
        <v>0</v>
      </c>
      <c r="Z16" t="s">
        <v>253</v>
      </c>
      <c r="AA16">
        <v>31048</v>
      </c>
      <c r="AB16">
        <v>31048</v>
      </c>
      <c r="AC16" t="s">
        <v>122</v>
      </c>
      <c r="AD16">
        <v>0</v>
      </c>
      <c r="AE16">
        <v>0</v>
      </c>
      <c r="AF16" t="s">
        <v>254</v>
      </c>
      <c r="AG16">
        <v>0</v>
      </c>
      <c r="AH16" t="s">
        <v>122</v>
      </c>
      <c r="AI16" t="s">
        <v>122</v>
      </c>
      <c r="AJ16" t="s">
        <v>122</v>
      </c>
      <c r="AK16">
        <v>0</v>
      </c>
      <c r="AL16">
        <v>0</v>
      </c>
      <c r="AM16">
        <v>43842</v>
      </c>
      <c r="AN16">
        <v>73</v>
      </c>
      <c r="AO16">
        <v>92</v>
      </c>
      <c r="AP16">
        <v>54</v>
      </c>
      <c r="AQ16">
        <v>47.078609999999998</v>
      </c>
      <c r="AR16">
        <v>48.12323</v>
      </c>
      <c r="AS16">
        <v>4.7981600000000002</v>
      </c>
      <c r="AT16" t="s">
        <v>255</v>
      </c>
      <c r="AU16" t="s">
        <v>253</v>
      </c>
      <c r="AV16">
        <v>2</v>
      </c>
      <c r="AW16">
        <v>0</v>
      </c>
      <c r="AX16">
        <v>0</v>
      </c>
      <c r="AY16">
        <v>0</v>
      </c>
      <c r="AZ16" t="s">
        <v>122</v>
      </c>
      <c r="BA16" t="s">
        <v>122</v>
      </c>
      <c r="BB16">
        <v>23.538</v>
      </c>
      <c r="BC16">
        <v>1</v>
      </c>
      <c r="BD16" t="s">
        <v>253</v>
      </c>
      <c r="BE16" t="s">
        <v>422</v>
      </c>
      <c r="BF16" t="s">
        <v>423</v>
      </c>
      <c r="BG16" t="s">
        <v>424</v>
      </c>
      <c r="BH16" t="s">
        <v>425</v>
      </c>
      <c r="BI16" t="s">
        <v>426</v>
      </c>
      <c r="BJ16" t="s">
        <v>427</v>
      </c>
      <c r="BK16" t="s">
        <v>371</v>
      </c>
      <c r="BL16" t="s">
        <v>122</v>
      </c>
      <c r="BM16" t="s">
        <v>122</v>
      </c>
      <c r="BN16" t="s">
        <v>421</v>
      </c>
      <c r="BO16" t="s">
        <v>428</v>
      </c>
      <c r="BP16">
        <v>0</v>
      </c>
      <c r="BQ16">
        <v>0</v>
      </c>
      <c r="BR16">
        <v>0</v>
      </c>
      <c r="BS16">
        <v>0</v>
      </c>
      <c r="BT16">
        <v>0</v>
      </c>
      <c r="BU16">
        <v>0</v>
      </c>
      <c r="BV16">
        <v>0</v>
      </c>
      <c r="BW16">
        <v>0</v>
      </c>
      <c r="BX16">
        <v>0</v>
      </c>
      <c r="BY16" t="s">
        <v>282</v>
      </c>
      <c r="BZ16">
        <v>0</v>
      </c>
      <c r="CA16" t="s">
        <v>429</v>
      </c>
      <c r="CB16" t="s">
        <v>329</v>
      </c>
      <c r="CC16" t="s">
        <v>266</v>
      </c>
      <c r="CD16">
        <v>10201220</v>
      </c>
      <c r="CE16" t="s">
        <v>254</v>
      </c>
      <c r="CF16">
        <v>569.21120416246697</v>
      </c>
    </row>
    <row r="17" spans="1:84" x14ac:dyDescent="0.3">
      <c r="A17" t="s">
        <v>244</v>
      </c>
      <c r="B17">
        <v>68902</v>
      </c>
      <c r="C17" t="s">
        <v>430</v>
      </c>
      <c r="D17">
        <v>1</v>
      </c>
      <c r="E17">
        <v>-4384495</v>
      </c>
      <c r="F17" t="s">
        <v>279</v>
      </c>
      <c r="G17" t="s">
        <v>431</v>
      </c>
      <c r="H17" t="s">
        <v>281</v>
      </c>
      <c r="I17" t="s">
        <v>430</v>
      </c>
      <c r="J17" t="s">
        <v>282</v>
      </c>
      <c r="K17" t="s">
        <v>283</v>
      </c>
      <c r="L17" t="s">
        <v>282</v>
      </c>
      <c r="M17" t="s">
        <v>282</v>
      </c>
      <c r="N17" s="48">
        <v>75</v>
      </c>
      <c r="O17" s="48">
        <v>36.31335</v>
      </c>
      <c r="P17">
        <v>6</v>
      </c>
      <c r="Q17">
        <v>0</v>
      </c>
      <c r="R17" t="s">
        <v>251</v>
      </c>
      <c r="S17" t="s">
        <v>252</v>
      </c>
      <c r="T17">
        <v>458.47</v>
      </c>
      <c r="U17">
        <v>36</v>
      </c>
      <c r="V17">
        <v>29341.91</v>
      </c>
      <c r="W17">
        <v>20</v>
      </c>
      <c r="X17">
        <v>13</v>
      </c>
      <c r="Y17">
        <v>113</v>
      </c>
      <c r="Z17" t="s">
        <v>253</v>
      </c>
      <c r="AA17">
        <v>31048</v>
      </c>
      <c r="AB17">
        <v>31048</v>
      </c>
      <c r="AC17" t="s">
        <v>122</v>
      </c>
      <c r="AD17">
        <v>0</v>
      </c>
      <c r="AE17">
        <v>0</v>
      </c>
      <c r="AF17" t="s">
        <v>254</v>
      </c>
      <c r="AG17">
        <v>0</v>
      </c>
      <c r="AH17" t="s">
        <v>122</v>
      </c>
      <c r="AI17" t="s">
        <v>122</v>
      </c>
      <c r="AJ17" t="s">
        <v>122</v>
      </c>
      <c r="AK17">
        <v>0</v>
      </c>
      <c r="AL17">
        <v>0</v>
      </c>
      <c r="AM17">
        <v>43842</v>
      </c>
      <c r="AN17">
        <v>76</v>
      </c>
      <c r="AO17">
        <v>76</v>
      </c>
      <c r="AP17">
        <v>76</v>
      </c>
      <c r="AQ17">
        <v>71.797780000000003</v>
      </c>
      <c r="AR17">
        <v>25.901730000000001</v>
      </c>
      <c r="AS17">
        <v>2.3004799999999999</v>
      </c>
      <c r="AT17" t="s">
        <v>255</v>
      </c>
      <c r="AU17" t="s">
        <v>253</v>
      </c>
      <c r="AV17">
        <v>1</v>
      </c>
      <c r="AW17">
        <v>0</v>
      </c>
      <c r="AX17">
        <v>0</v>
      </c>
      <c r="AY17">
        <v>0</v>
      </c>
      <c r="AZ17" t="s">
        <v>122</v>
      </c>
      <c r="BA17" t="s">
        <v>122</v>
      </c>
      <c r="BB17">
        <v>0</v>
      </c>
      <c r="BC17">
        <v>1.0022549999999999</v>
      </c>
      <c r="BD17" t="s">
        <v>253</v>
      </c>
      <c r="BE17" t="s">
        <v>432</v>
      </c>
      <c r="BF17" t="s">
        <v>433</v>
      </c>
      <c r="BG17" t="s">
        <v>434</v>
      </c>
      <c r="BH17" t="s">
        <v>435</v>
      </c>
      <c r="BI17" t="s">
        <v>436</v>
      </c>
      <c r="BJ17" t="s">
        <v>437</v>
      </c>
      <c r="BK17" t="s">
        <v>438</v>
      </c>
      <c r="BL17" t="s">
        <v>122</v>
      </c>
      <c r="BM17" t="s">
        <v>122</v>
      </c>
      <c r="BN17" t="s">
        <v>431</v>
      </c>
      <c r="BO17" t="s">
        <v>439</v>
      </c>
      <c r="BP17">
        <v>0</v>
      </c>
      <c r="BQ17">
        <v>0</v>
      </c>
      <c r="BR17">
        <v>0</v>
      </c>
      <c r="BS17">
        <v>0</v>
      </c>
      <c r="BT17">
        <v>0</v>
      </c>
      <c r="BU17">
        <v>0</v>
      </c>
      <c r="BV17">
        <v>0</v>
      </c>
      <c r="BW17">
        <v>0</v>
      </c>
      <c r="BX17">
        <v>0</v>
      </c>
      <c r="BY17" t="s">
        <v>282</v>
      </c>
      <c r="BZ17">
        <v>0</v>
      </c>
      <c r="CA17" t="s">
        <v>440</v>
      </c>
      <c r="CB17" t="s">
        <v>265</v>
      </c>
      <c r="CC17" t="s">
        <v>266</v>
      </c>
      <c r="CD17">
        <v>10134709</v>
      </c>
      <c r="CE17" t="s">
        <v>254</v>
      </c>
      <c r="CF17">
        <v>458.467300895866</v>
      </c>
    </row>
    <row r="18" spans="1:84" x14ac:dyDescent="0.3">
      <c r="A18" t="s">
        <v>244</v>
      </c>
      <c r="B18">
        <v>68905</v>
      </c>
      <c r="C18" t="s">
        <v>441</v>
      </c>
      <c r="D18">
        <v>1</v>
      </c>
      <c r="E18">
        <v>-4384495</v>
      </c>
      <c r="F18" t="s">
        <v>279</v>
      </c>
      <c r="G18" t="s">
        <v>442</v>
      </c>
      <c r="H18" t="s">
        <v>281</v>
      </c>
      <c r="I18" t="s">
        <v>441</v>
      </c>
      <c r="J18" t="s">
        <v>282</v>
      </c>
      <c r="K18" t="s">
        <v>283</v>
      </c>
      <c r="L18" t="s">
        <v>282</v>
      </c>
      <c r="M18" t="s">
        <v>282</v>
      </c>
      <c r="N18" s="48">
        <v>76</v>
      </c>
      <c r="O18" s="48">
        <v>37.823929999999997</v>
      </c>
      <c r="P18">
        <v>6</v>
      </c>
      <c r="Q18">
        <v>0</v>
      </c>
      <c r="R18" t="s">
        <v>251</v>
      </c>
      <c r="S18" t="s">
        <v>252</v>
      </c>
      <c r="T18">
        <v>155.22999999999999</v>
      </c>
      <c r="U18">
        <v>35</v>
      </c>
      <c r="V18">
        <v>9934.4699999999993</v>
      </c>
      <c r="W18">
        <v>20</v>
      </c>
      <c r="X18">
        <v>13</v>
      </c>
      <c r="Y18">
        <v>38</v>
      </c>
      <c r="Z18" t="s">
        <v>253</v>
      </c>
      <c r="AA18">
        <v>31048</v>
      </c>
      <c r="AB18">
        <v>31048</v>
      </c>
      <c r="AC18" t="s">
        <v>122</v>
      </c>
      <c r="AD18">
        <v>0</v>
      </c>
      <c r="AE18">
        <v>0</v>
      </c>
      <c r="AF18" t="s">
        <v>254</v>
      </c>
      <c r="AG18">
        <v>0</v>
      </c>
      <c r="AH18" t="s">
        <v>122</v>
      </c>
      <c r="AI18" t="s">
        <v>122</v>
      </c>
      <c r="AJ18" t="s">
        <v>122</v>
      </c>
      <c r="AK18">
        <v>0</v>
      </c>
      <c r="AL18">
        <v>0</v>
      </c>
      <c r="AM18">
        <v>43842</v>
      </c>
      <c r="AN18">
        <v>77</v>
      </c>
      <c r="AO18">
        <v>77</v>
      </c>
      <c r="AP18">
        <v>77</v>
      </c>
      <c r="AQ18">
        <v>77.810739999999996</v>
      </c>
      <c r="AR18">
        <v>5.9329599999999996</v>
      </c>
      <c r="AS18">
        <v>16.2563</v>
      </c>
      <c r="AT18" t="s">
        <v>255</v>
      </c>
      <c r="AU18" t="s">
        <v>253</v>
      </c>
      <c r="AV18">
        <v>1</v>
      </c>
      <c r="AW18">
        <v>0</v>
      </c>
      <c r="AX18">
        <v>0</v>
      </c>
      <c r="AY18">
        <v>0</v>
      </c>
      <c r="AZ18" t="s">
        <v>122</v>
      </c>
      <c r="BA18" t="s">
        <v>122</v>
      </c>
      <c r="BB18">
        <v>0</v>
      </c>
      <c r="BC18">
        <v>0.96049399999999996</v>
      </c>
      <c r="BD18" t="s">
        <v>253</v>
      </c>
      <c r="BE18" t="s">
        <v>443</v>
      </c>
      <c r="BF18" t="s">
        <v>444</v>
      </c>
      <c r="BG18" t="s">
        <v>445</v>
      </c>
      <c r="BH18" t="s">
        <v>446</v>
      </c>
      <c r="BI18" t="s">
        <v>447</v>
      </c>
      <c r="BJ18" t="s">
        <v>448</v>
      </c>
      <c r="BK18" t="s">
        <v>449</v>
      </c>
      <c r="BL18" t="s">
        <v>122</v>
      </c>
      <c r="BM18" t="s">
        <v>122</v>
      </c>
      <c r="BN18" t="s">
        <v>442</v>
      </c>
      <c r="BO18" t="s">
        <v>450</v>
      </c>
      <c r="BP18">
        <v>0</v>
      </c>
      <c r="BQ18">
        <v>0</v>
      </c>
      <c r="BR18">
        <v>0</v>
      </c>
      <c r="BS18">
        <v>0</v>
      </c>
      <c r="BT18">
        <v>0</v>
      </c>
      <c r="BU18">
        <v>0</v>
      </c>
      <c r="BV18">
        <v>0</v>
      </c>
      <c r="BW18">
        <v>0</v>
      </c>
      <c r="BX18">
        <v>0</v>
      </c>
      <c r="BY18" t="s">
        <v>282</v>
      </c>
      <c r="BZ18">
        <v>0</v>
      </c>
      <c r="CA18" t="s">
        <v>451</v>
      </c>
      <c r="CB18" t="s">
        <v>265</v>
      </c>
      <c r="CC18" t="s">
        <v>266</v>
      </c>
      <c r="CD18">
        <v>10134782</v>
      </c>
      <c r="CE18" t="s">
        <v>254</v>
      </c>
      <c r="CF18">
        <v>155.226164988183</v>
      </c>
    </row>
    <row r="19" spans="1:84" x14ac:dyDescent="0.3">
      <c r="A19" t="s">
        <v>244</v>
      </c>
      <c r="B19">
        <v>68904</v>
      </c>
      <c r="C19" t="s">
        <v>452</v>
      </c>
      <c r="D19">
        <v>1</v>
      </c>
      <c r="E19">
        <v>-4384495</v>
      </c>
      <c r="F19" t="s">
        <v>279</v>
      </c>
      <c r="G19" t="s">
        <v>453</v>
      </c>
      <c r="H19" t="s">
        <v>281</v>
      </c>
      <c r="I19" t="s">
        <v>452</v>
      </c>
      <c r="J19" t="s">
        <v>282</v>
      </c>
      <c r="K19" t="s">
        <v>283</v>
      </c>
      <c r="L19" t="s">
        <v>282</v>
      </c>
      <c r="M19" t="s">
        <v>282</v>
      </c>
      <c r="N19" s="48">
        <v>76</v>
      </c>
      <c r="O19" s="48">
        <v>37.823929999999997</v>
      </c>
      <c r="P19">
        <v>6</v>
      </c>
      <c r="Q19">
        <v>0</v>
      </c>
      <c r="R19" t="s">
        <v>251</v>
      </c>
      <c r="S19" t="s">
        <v>252</v>
      </c>
      <c r="T19">
        <v>174.24</v>
      </c>
      <c r="U19">
        <v>44</v>
      </c>
      <c r="V19">
        <v>13939.24</v>
      </c>
      <c r="W19">
        <v>20</v>
      </c>
      <c r="X19">
        <v>13</v>
      </c>
      <c r="Y19">
        <v>54</v>
      </c>
      <c r="Z19" t="s">
        <v>253</v>
      </c>
      <c r="AA19">
        <v>31048</v>
      </c>
      <c r="AB19">
        <v>31048</v>
      </c>
      <c r="AC19" t="s">
        <v>122</v>
      </c>
      <c r="AD19">
        <v>0</v>
      </c>
      <c r="AE19">
        <v>0</v>
      </c>
      <c r="AF19" t="s">
        <v>254</v>
      </c>
      <c r="AG19">
        <v>0</v>
      </c>
      <c r="AH19" t="s">
        <v>122</v>
      </c>
      <c r="AI19" t="s">
        <v>122</v>
      </c>
      <c r="AJ19" t="s">
        <v>122</v>
      </c>
      <c r="AK19">
        <v>0</v>
      </c>
      <c r="AL19">
        <v>0</v>
      </c>
      <c r="AM19">
        <v>43842</v>
      </c>
      <c r="AN19">
        <v>77</v>
      </c>
      <c r="AO19">
        <v>77</v>
      </c>
      <c r="AP19">
        <v>77</v>
      </c>
      <c r="AQ19">
        <v>70.432360000000003</v>
      </c>
      <c r="AR19">
        <v>23.179919999999999</v>
      </c>
      <c r="AS19">
        <v>6.3877300000000004</v>
      </c>
      <c r="AT19" t="s">
        <v>255</v>
      </c>
      <c r="AU19" t="s">
        <v>253</v>
      </c>
      <c r="AV19">
        <v>1</v>
      </c>
      <c r="AW19">
        <v>0</v>
      </c>
      <c r="AX19">
        <v>0</v>
      </c>
      <c r="AY19">
        <v>0</v>
      </c>
      <c r="AZ19" t="s">
        <v>122</v>
      </c>
      <c r="BA19" t="s">
        <v>122</v>
      </c>
      <c r="BB19">
        <v>0</v>
      </c>
      <c r="BC19">
        <v>0.96049399999999996</v>
      </c>
      <c r="BD19" t="s">
        <v>253</v>
      </c>
      <c r="BE19" t="s">
        <v>454</v>
      </c>
      <c r="BF19" t="s">
        <v>455</v>
      </c>
      <c r="BG19" t="s">
        <v>456</v>
      </c>
      <c r="BH19" t="s">
        <v>457</v>
      </c>
      <c r="BI19" t="s">
        <v>458</v>
      </c>
      <c r="BJ19" t="s">
        <v>459</v>
      </c>
      <c r="BK19" t="s">
        <v>460</v>
      </c>
      <c r="BL19" t="s">
        <v>122</v>
      </c>
      <c r="BM19" t="s">
        <v>122</v>
      </c>
      <c r="BN19" t="s">
        <v>453</v>
      </c>
      <c r="BO19" t="s">
        <v>461</v>
      </c>
      <c r="BP19">
        <v>0</v>
      </c>
      <c r="BQ19">
        <v>0</v>
      </c>
      <c r="BR19">
        <v>0</v>
      </c>
      <c r="BS19">
        <v>0</v>
      </c>
      <c r="BT19">
        <v>0</v>
      </c>
      <c r="BU19">
        <v>0</v>
      </c>
      <c r="BV19">
        <v>0</v>
      </c>
      <c r="BW19">
        <v>0</v>
      </c>
      <c r="BX19">
        <v>0</v>
      </c>
      <c r="BY19" t="s">
        <v>282</v>
      </c>
      <c r="BZ19">
        <v>0</v>
      </c>
      <c r="CA19" t="s">
        <v>462</v>
      </c>
      <c r="CB19" t="s">
        <v>265</v>
      </c>
      <c r="CC19" t="s">
        <v>266</v>
      </c>
      <c r="CD19">
        <v>10134711</v>
      </c>
      <c r="CE19" t="s">
        <v>254</v>
      </c>
      <c r="CF19">
        <v>174.24055667500301</v>
      </c>
    </row>
    <row r="20" spans="1:84" x14ac:dyDescent="0.3">
      <c r="A20" t="s">
        <v>244</v>
      </c>
      <c r="B20">
        <v>68901</v>
      </c>
      <c r="C20" t="s">
        <v>463</v>
      </c>
      <c r="D20">
        <v>1</v>
      </c>
      <c r="E20">
        <v>-4384495</v>
      </c>
      <c r="F20" t="s">
        <v>279</v>
      </c>
      <c r="G20" t="s">
        <v>464</v>
      </c>
      <c r="H20" t="s">
        <v>281</v>
      </c>
      <c r="I20" t="s">
        <v>463</v>
      </c>
      <c r="J20" t="s">
        <v>282</v>
      </c>
      <c r="K20" t="s">
        <v>283</v>
      </c>
      <c r="L20" t="s">
        <v>465</v>
      </c>
      <c r="M20" t="s">
        <v>465</v>
      </c>
      <c r="N20" s="48">
        <v>76</v>
      </c>
      <c r="O20" s="48">
        <v>37.823929999999997</v>
      </c>
      <c r="P20">
        <v>6</v>
      </c>
      <c r="Q20">
        <v>0</v>
      </c>
      <c r="R20" t="s">
        <v>251</v>
      </c>
      <c r="S20" t="s">
        <v>252</v>
      </c>
      <c r="T20">
        <v>162.25</v>
      </c>
      <c r="U20">
        <v>32</v>
      </c>
      <c r="V20">
        <v>10383.73</v>
      </c>
      <c r="W20">
        <v>20</v>
      </c>
      <c r="X20">
        <v>13</v>
      </c>
      <c r="Y20">
        <v>40</v>
      </c>
      <c r="Z20" t="s">
        <v>253</v>
      </c>
      <c r="AA20">
        <v>31048</v>
      </c>
      <c r="AB20">
        <v>31048</v>
      </c>
      <c r="AC20" t="s">
        <v>122</v>
      </c>
      <c r="AD20">
        <v>0</v>
      </c>
      <c r="AE20">
        <v>0</v>
      </c>
      <c r="AF20" t="s">
        <v>254</v>
      </c>
      <c r="AG20">
        <v>0</v>
      </c>
      <c r="AH20" t="s">
        <v>122</v>
      </c>
      <c r="AI20" t="s">
        <v>122</v>
      </c>
      <c r="AJ20" t="s">
        <v>122</v>
      </c>
      <c r="AK20">
        <v>0</v>
      </c>
      <c r="AL20">
        <v>0</v>
      </c>
      <c r="AM20">
        <v>43842</v>
      </c>
      <c r="AN20">
        <v>77</v>
      </c>
      <c r="AO20">
        <v>77</v>
      </c>
      <c r="AP20">
        <v>77</v>
      </c>
      <c r="AQ20">
        <v>76.550229999999999</v>
      </c>
      <c r="AR20">
        <v>15.163819999999999</v>
      </c>
      <c r="AS20">
        <v>8.2859499999999997</v>
      </c>
      <c r="AT20" t="s">
        <v>255</v>
      </c>
      <c r="AU20" t="s">
        <v>253</v>
      </c>
      <c r="AV20">
        <v>1</v>
      </c>
      <c r="AW20">
        <v>0</v>
      </c>
      <c r="AX20">
        <v>0</v>
      </c>
      <c r="AY20">
        <v>0</v>
      </c>
      <c r="AZ20" t="s">
        <v>122</v>
      </c>
      <c r="BA20" t="s">
        <v>122</v>
      </c>
      <c r="BB20">
        <v>0</v>
      </c>
      <c r="BC20">
        <v>0.96049399999999996</v>
      </c>
      <c r="BD20" t="s">
        <v>253</v>
      </c>
      <c r="BE20" t="s">
        <v>466</v>
      </c>
      <c r="BF20" t="s">
        <v>467</v>
      </c>
      <c r="BG20" t="s">
        <v>468</v>
      </c>
      <c r="BH20" t="s">
        <v>469</v>
      </c>
      <c r="BI20" t="s">
        <v>470</v>
      </c>
      <c r="BJ20" t="s">
        <v>471</v>
      </c>
      <c r="BK20" t="s">
        <v>472</v>
      </c>
      <c r="BL20" t="s">
        <v>122</v>
      </c>
      <c r="BM20" t="s">
        <v>122</v>
      </c>
      <c r="BN20" t="s">
        <v>464</v>
      </c>
      <c r="BO20" t="s">
        <v>473</v>
      </c>
      <c r="BP20">
        <v>0</v>
      </c>
      <c r="BQ20">
        <v>0</v>
      </c>
      <c r="BR20">
        <v>0</v>
      </c>
      <c r="BS20">
        <v>0</v>
      </c>
      <c r="BT20">
        <v>0</v>
      </c>
      <c r="BU20">
        <v>0</v>
      </c>
      <c r="BV20">
        <v>0</v>
      </c>
      <c r="BW20">
        <v>0</v>
      </c>
      <c r="BX20">
        <v>0</v>
      </c>
      <c r="BY20" t="s">
        <v>282</v>
      </c>
      <c r="BZ20">
        <v>0</v>
      </c>
      <c r="CA20" t="s">
        <v>474</v>
      </c>
      <c r="CB20" t="s">
        <v>265</v>
      </c>
      <c r="CC20" t="s">
        <v>266</v>
      </c>
      <c r="CD20">
        <v>10134708</v>
      </c>
      <c r="CE20" t="s">
        <v>254</v>
      </c>
      <c r="CF20">
        <v>162.24571285236499</v>
      </c>
    </row>
    <row r="21" spans="1:84" x14ac:dyDescent="0.3">
      <c r="A21" t="s">
        <v>244</v>
      </c>
      <c r="B21">
        <v>68903</v>
      </c>
      <c r="C21" t="s">
        <v>475</v>
      </c>
      <c r="D21">
        <v>1</v>
      </c>
      <c r="E21">
        <v>-4384495</v>
      </c>
      <c r="F21" t="s">
        <v>279</v>
      </c>
      <c r="G21" t="s">
        <v>476</v>
      </c>
      <c r="H21" t="s">
        <v>281</v>
      </c>
      <c r="I21" t="s">
        <v>475</v>
      </c>
      <c r="J21" t="s">
        <v>282</v>
      </c>
      <c r="K21" t="s">
        <v>283</v>
      </c>
      <c r="L21" t="s">
        <v>249</v>
      </c>
      <c r="M21" t="s">
        <v>282</v>
      </c>
      <c r="N21" s="48">
        <v>79</v>
      </c>
      <c r="O21" s="48">
        <v>42.794890000000002</v>
      </c>
      <c r="P21">
        <v>6</v>
      </c>
      <c r="Q21">
        <v>0</v>
      </c>
      <c r="R21" t="s">
        <v>251</v>
      </c>
      <c r="S21" t="s">
        <v>252</v>
      </c>
      <c r="T21">
        <v>169.14</v>
      </c>
      <c r="U21">
        <v>44</v>
      </c>
      <c r="V21">
        <v>13530.9</v>
      </c>
      <c r="W21">
        <v>20</v>
      </c>
      <c r="X21">
        <v>13</v>
      </c>
      <c r="Y21">
        <v>52</v>
      </c>
      <c r="Z21" t="s">
        <v>253</v>
      </c>
      <c r="AA21">
        <v>31048</v>
      </c>
      <c r="AB21">
        <v>31048</v>
      </c>
      <c r="AC21" t="s">
        <v>122</v>
      </c>
      <c r="AD21">
        <v>0</v>
      </c>
      <c r="AE21">
        <v>0</v>
      </c>
      <c r="AF21" t="s">
        <v>254</v>
      </c>
      <c r="AG21">
        <v>0</v>
      </c>
      <c r="AH21" t="s">
        <v>122</v>
      </c>
      <c r="AI21" t="s">
        <v>122</v>
      </c>
      <c r="AJ21" t="s">
        <v>122</v>
      </c>
      <c r="AK21">
        <v>0</v>
      </c>
      <c r="AL21">
        <v>0</v>
      </c>
      <c r="AM21">
        <v>43842</v>
      </c>
      <c r="AN21">
        <v>80</v>
      </c>
      <c r="AO21">
        <v>80</v>
      </c>
      <c r="AP21">
        <v>80</v>
      </c>
      <c r="AQ21">
        <v>73.964129999999997</v>
      </c>
      <c r="AR21">
        <v>26.035869999999999</v>
      </c>
      <c r="AS21">
        <v>0</v>
      </c>
      <c r="AT21" t="s">
        <v>255</v>
      </c>
      <c r="AU21" t="s">
        <v>253</v>
      </c>
      <c r="AV21">
        <v>1</v>
      </c>
      <c r="AW21">
        <v>0</v>
      </c>
      <c r="AX21">
        <v>0</v>
      </c>
      <c r="AY21">
        <v>0</v>
      </c>
      <c r="AZ21" t="s">
        <v>122</v>
      </c>
      <c r="BA21" t="s">
        <v>122</v>
      </c>
      <c r="BB21">
        <v>0</v>
      </c>
      <c r="BC21">
        <v>0.83521199999999995</v>
      </c>
      <c r="BD21" t="s">
        <v>253</v>
      </c>
      <c r="BE21" t="s">
        <v>477</v>
      </c>
      <c r="BF21" t="s">
        <v>478</v>
      </c>
      <c r="BG21" t="s">
        <v>479</v>
      </c>
      <c r="BH21" t="s">
        <v>480</v>
      </c>
      <c r="BI21" t="s">
        <v>481</v>
      </c>
      <c r="BJ21" t="s">
        <v>482</v>
      </c>
      <c r="BK21" t="s">
        <v>483</v>
      </c>
      <c r="BL21" t="s">
        <v>122</v>
      </c>
      <c r="BM21" t="s">
        <v>122</v>
      </c>
      <c r="BN21" t="s">
        <v>476</v>
      </c>
      <c r="BO21" t="s">
        <v>484</v>
      </c>
      <c r="BP21">
        <v>0</v>
      </c>
      <c r="BQ21">
        <v>0</v>
      </c>
      <c r="BR21">
        <v>0</v>
      </c>
      <c r="BS21">
        <v>0</v>
      </c>
      <c r="BT21">
        <v>0</v>
      </c>
      <c r="BU21">
        <v>0</v>
      </c>
      <c r="BV21">
        <v>0</v>
      </c>
      <c r="BW21">
        <v>0</v>
      </c>
      <c r="BX21">
        <v>0</v>
      </c>
      <c r="BY21" t="s">
        <v>282</v>
      </c>
      <c r="BZ21">
        <v>0</v>
      </c>
      <c r="CA21" t="s">
        <v>485</v>
      </c>
      <c r="CB21" t="s">
        <v>265</v>
      </c>
      <c r="CC21" t="s">
        <v>266</v>
      </c>
      <c r="CD21">
        <v>10134710</v>
      </c>
      <c r="CE21" t="s">
        <v>254</v>
      </c>
      <c r="CF21">
        <v>169.13625884408799</v>
      </c>
    </row>
    <row r="22" spans="1:84" x14ac:dyDescent="0.3">
      <c r="A22" t="s">
        <v>244</v>
      </c>
      <c r="B22">
        <v>68899</v>
      </c>
      <c r="C22" t="s">
        <v>486</v>
      </c>
      <c r="D22">
        <v>1</v>
      </c>
      <c r="E22">
        <v>-4384495</v>
      </c>
      <c r="F22" t="s">
        <v>279</v>
      </c>
      <c r="G22" t="s">
        <v>487</v>
      </c>
      <c r="H22" t="s">
        <v>281</v>
      </c>
      <c r="I22" t="s">
        <v>486</v>
      </c>
      <c r="J22" t="s">
        <v>282</v>
      </c>
      <c r="K22" t="s">
        <v>283</v>
      </c>
      <c r="L22" t="s">
        <v>282</v>
      </c>
      <c r="M22" t="s">
        <v>282</v>
      </c>
      <c r="N22" s="48">
        <v>80</v>
      </c>
      <c r="O22" s="48">
        <v>44.620399999999997</v>
      </c>
      <c r="P22">
        <v>6</v>
      </c>
      <c r="Q22">
        <v>0</v>
      </c>
      <c r="R22" t="s">
        <v>251</v>
      </c>
      <c r="S22" t="s">
        <v>252</v>
      </c>
      <c r="T22">
        <v>182.09</v>
      </c>
      <c r="U22">
        <v>35</v>
      </c>
      <c r="V22">
        <v>11653.78</v>
      </c>
      <c r="W22">
        <v>20</v>
      </c>
      <c r="X22">
        <v>13</v>
      </c>
      <c r="Y22">
        <v>45</v>
      </c>
      <c r="Z22" t="s">
        <v>253</v>
      </c>
      <c r="AA22">
        <v>31048</v>
      </c>
      <c r="AB22">
        <v>31048</v>
      </c>
      <c r="AC22" t="s">
        <v>122</v>
      </c>
      <c r="AD22">
        <v>0</v>
      </c>
      <c r="AE22">
        <v>0</v>
      </c>
      <c r="AF22" t="s">
        <v>254</v>
      </c>
      <c r="AG22">
        <v>0</v>
      </c>
      <c r="AH22" t="s">
        <v>122</v>
      </c>
      <c r="AI22" t="s">
        <v>122</v>
      </c>
      <c r="AJ22" t="s">
        <v>122</v>
      </c>
      <c r="AK22">
        <v>0</v>
      </c>
      <c r="AL22">
        <v>0</v>
      </c>
      <c r="AM22">
        <v>43842</v>
      </c>
      <c r="AN22">
        <v>81</v>
      </c>
      <c r="AO22">
        <v>81</v>
      </c>
      <c r="AP22">
        <v>81</v>
      </c>
      <c r="AQ22">
        <v>66.222809999999996</v>
      </c>
      <c r="AR22">
        <v>22.947179999999999</v>
      </c>
      <c r="AS22">
        <v>10.83</v>
      </c>
      <c r="AT22" t="s">
        <v>255</v>
      </c>
      <c r="AU22" t="s">
        <v>253</v>
      </c>
      <c r="AV22">
        <v>1</v>
      </c>
      <c r="AW22">
        <v>0</v>
      </c>
      <c r="AX22">
        <v>0</v>
      </c>
      <c r="AY22">
        <v>0</v>
      </c>
      <c r="AZ22" t="s">
        <v>122</v>
      </c>
      <c r="BA22" t="s">
        <v>122</v>
      </c>
      <c r="BB22">
        <v>0</v>
      </c>
      <c r="BC22">
        <v>0.79345200000000005</v>
      </c>
      <c r="BD22" t="s">
        <v>253</v>
      </c>
      <c r="BE22" t="s">
        <v>488</v>
      </c>
      <c r="BF22" t="s">
        <v>489</v>
      </c>
      <c r="BG22" t="s">
        <v>490</v>
      </c>
      <c r="BH22" t="s">
        <v>491</v>
      </c>
      <c r="BI22" t="s">
        <v>492</v>
      </c>
      <c r="BJ22" t="s">
        <v>493</v>
      </c>
      <c r="BK22" t="s">
        <v>494</v>
      </c>
      <c r="BL22" t="s">
        <v>122</v>
      </c>
      <c r="BM22" t="s">
        <v>122</v>
      </c>
      <c r="BN22" t="s">
        <v>487</v>
      </c>
      <c r="BO22" t="s">
        <v>495</v>
      </c>
      <c r="BP22">
        <v>0</v>
      </c>
      <c r="BQ22">
        <v>0</v>
      </c>
      <c r="BR22">
        <v>0</v>
      </c>
      <c r="BS22">
        <v>0</v>
      </c>
      <c r="BT22">
        <v>0</v>
      </c>
      <c r="BU22">
        <v>0</v>
      </c>
      <c r="BV22">
        <v>0</v>
      </c>
      <c r="BW22">
        <v>0</v>
      </c>
      <c r="BX22">
        <v>0</v>
      </c>
      <c r="BY22" t="s">
        <v>282</v>
      </c>
      <c r="BZ22">
        <v>0</v>
      </c>
      <c r="CA22" t="s">
        <v>496</v>
      </c>
      <c r="CB22" t="s">
        <v>265</v>
      </c>
      <c r="CC22" t="s">
        <v>266</v>
      </c>
      <c r="CD22">
        <v>10134706</v>
      </c>
      <c r="CE22" t="s">
        <v>254</v>
      </c>
      <c r="CF22">
        <v>182.090315193083</v>
      </c>
    </row>
    <row r="23" spans="1:84" x14ac:dyDescent="0.3">
      <c r="A23" t="s">
        <v>244</v>
      </c>
      <c r="B23">
        <v>68900</v>
      </c>
      <c r="C23" t="s">
        <v>497</v>
      </c>
      <c r="D23">
        <v>1</v>
      </c>
      <c r="E23">
        <v>-4384495</v>
      </c>
      <c r="F23" t="s">
        <v>279</v>
      </c>
      <c r="G23" t="s">
        <v>498</v>
      </c>
      <c r="H23" t="s">
        <v>281</v>
      </c>
      <c r="I23" t="s">
        <v>497</v>
      </c>
      <c r="J23" t="s">
        <v>282</v>
      </c>
      <c r="K23" t="s">
        <v>283</v>
      </c>
      <c r="L23" t="s">
        <v>465</v>
      </c>
      <c r="M23" t="s">
        <v>282</v>
      </c>
      <c r="N23" s="48">
        <v>81</v>
      </c>
      <c r="O23" s="48">
        <v>46.543619999999997</v>
      </c>
      <c r="P23">
        <v>6</v>
      </c>
      <c r="Q23">
        <v>0</v>
      </c>
      <c r="R23" t="s">
        <v>251</v>
      </c>
      <c r="S23" t="s">
        <v>252</v>
      </c>
      <c r="T23">
        <v>189.07</v>
      </c>
      <c r="U23">
        <v>36</v>
      </c>
      <c r="V23">
        <v>12100.39</v>
      </c>
      <c r="W23">
        <v>20</v>
      </c>
      <c r="X23">
        <v>13</v>
      </c>
      <c r="Y23">
        <v>47</v>
      </c>
      <c r="Z23" t="s">
        <v>253</v>
      </c>
      <c r="AA23">
        <v>31048</v>
      </c>
      <c r="AB23">
        <v>31048</v>
      </c>
      <c r="AC23" t="s">
        <v>122</v>
      </c>
      <c r="AD23">
        <v>0</v>
      </c>
      <c r="AE23">
        <v>0</v>
      </c>
      <c r="AF23" t="s">
        <v>254</v>
      </c>
      <c r="AG23">
        <v>0</v>
      </c>
      <c r="AH23" t="s">
        <v>122</v>
      </c>
      <c r="AI23" t="s">
        <v>122</v>
      </c>
      <c r="AJ23" t="s">
        <v>122</v>
      </c>
      <c r="AK23">
        <v>0</v>
      </c>
      <c r="AL23">
        <v>0</v>
      </c>
      <c r="AM23">
        <v>43842</v>
      </c>
      <c r="AN23">
        <v>82</v>
      </c>
      <c r="AO23">
        <v>82</v>
      </c>
      <c r="AP23">
        <v>82</v>
      </c>
      <c r="AQ23">
        <v>59.182859999999998</v>
      </c>
      <c r="AR23">
        <v>31.733440000000002</v>
      </c>
      <c r="AS23">
        <v>9.0837000000000003</v>
      </c>
      <c r="AT23" t="s">
        <v>255</v>
      </c>
      <c r="AU23" t="s">
        <v>253</v>
      </c>
      <c r="AV23">
        <v>1</v>
      </c>
      <c r="AW23">
        <v>0</v>
      </c>
      <c r="AX23">
        <v>0</v>
      </c>
      <c r="AY23">
        <v>0</v>
      </c>
      <c r="AZ23" t="s">
        <v>122</v>
      </c>
      <c r="BA23" t="s">
        <v>122</v>
      </c>
      <c r="BB23">
        <v>0</v>
      </c>
      <c r="BC23">
        <v>0.751691</v>
      </c>
      <c r="BD23" t="s">
        <v>253</v>
      </c>
      <c r="BE23" t="s">
        <v>499</v>
      </c>
      <c r="BF23" t="s">
        <v>500</v>
      </c>
      <c r="BG23" t="s">
        <v>501</v>
      </c>
      <c r="BH23" t="s">
        <v>502</v>
      </c>
      <c r="BI23" t="s">
        <v>503</v>
      </c>
      <c r="BJ23" t="s">
        <v>504</v>
      </c>
      <c r="BK23" t="s">
        <v>505</v>
      </c>
      <c r="BL23" t="s">
        <v>122</v>
      </c>
      <c r="BM23" t="s">
        <v>122</v>
      </c>
      <c r="BN23" t="s">
        <v>498</v>
      </c>
      <c r="BO23" t="s">
        <v>506</v>
      </c>
      <c r="BP23">
        <v>0</v>
      </c>
      <c r="BQ23">
        <v>0</v>
      </c>
      <c r="BR23">
        <v>0</v>
      </c>
      <c r="BS23">
        <v>0</v>
      </c>
      <c r="BT23">
        <v>0</v>
      </c>
      <c r="BU23">
        <v>0</v>
      </c>
      <c r="BV23">
        <v>0</v>
      </c>
      <c r="BW23">
        <v>0</v>
      </c>
      <c r="BX23">
        <v>0</v>
      </c>
      <c r="BY23" t="s">
        <v>282</v>
      </c>
      <c r="BZ23">
        <v>0</v>
      </c>
      <c r="CA23" t="s">
        <v>507</v>
      </c>
      <c r="CB23" t="s">
        <v>265</v>
      </c>
      <c r="CC23" t="s">
        <v>266</v>
      </c>
      <c r="CD23">
        <v>10134707</v>
      </c>
      <c r="CE23" t="s">
        <v>254</v>
      </c>
      <c r="CF23">
        <v>189.06857742068701</v>
      </c>
    </row>
    <row r="24" spans="1:84" x14ac:dyDescent="0.3">
      <c r="A24" t="s">
        <v>244</v>
      </c>
      <c r="B24">
        <v>68910</v>
      </c>
      <c r="C24" t="s">
        <v>508</v>
      </c>
      <c r="D24">
        <v>1</v>
      </c>
      <c r="E24">
        <v>-4384495</v>
      </c>
      <c r="F24" t="s">
        <v>279</v>
      </c>
      <c r="G24" t="s">
        <v>509</v>
      </c>
      <c r="H24" t="s">
        <v>281</v>
      </c>
      <c r="I24" t="s">
        <v>508</v>
      </c>
      <c r="J24" t="s">
        <v>282</v>
      </c>
      <c r="K24" t="s">
        <v>283</v>
      </c>
      <c r="L24" t="s">
        <v>510</v>
      </c>
      <c r="M24" t="s">
        <v>282</v>
      </c>
      <c r="N24" s="48">
        <v>82</v>
      </c>
      <c r="O24" s="48">
        <v>48.479259999999996</v>
      </c>
      <c r="P24">
        <v>5</v>
      </c>
      <c r="Q24">
        <v>0</v>
      </c>
      <c r="R24" t="s">
        <v>251</v>
      </c>
      <c r="S24" t="s">
        <v>252</v>
      </c>
      <c r="T24">
        <v>367.56</v>
      </c>
      <c r="U24">
        <v>35</v>
      </c>
      <c r="V24">
        <v>17643.04</v>
      </c>
      <c r="W24">
        <v>20</v>
      </c>
      <c r="X24">
        <v>13</v>
      </c>
      <c r="Y24">
        <v>68</v>
      </c>
      <c r="Z24" t="s">
        <v>253</v>
      </c>
      <c r="AA24">
        <v>31048</v>
      </c>
      <c r="AB24">
        <v>31048</v>
      </c>
      <c r="AC24" t="s">
        <v>122</v>
      </c>
      <c r="AD24">
        <v>0</v>
      </c>
      <c r="AE24">
        <v>0</v>
      </c>
      <c r="AF24" t="s">
        <v>254</v>
      </c>
      <c r="AG24">
        <v>0</v>
      </c>
      <c r="AH24" t="s">
        <v>122</v>
      </c>
      <c r="AI24" t="s">
        <v>122</v>
      </c>
      <c r="AJ24" t="s">
        <v>122</v>
      </c>
      <c r="AK24">
        <v>0</v>
      </c>
      <c r="AL24">
        <v>0</v>
      </c>
      <c r="AM24">
        <v>43814</v>
      </c>
      <c r="AN24">
        <v>83</v>
      </c>
      <c r="AO24">
        <v>83</v>
      </c>
      <c r="AP24">
        <v>83</v>
      </c>
      <c r="AQ24">
        <v>43.10078</v>
      </c>
      <c r="AR24">
        <v>31.007750000000001</v>
      </c>
      <c r="AS24">
        <v>25.891470000000002</v>
      </c>
      <c r="AT24" t="s">
        <v>255</v>
      </c>
      <c r="AU24" t="s">
        <v>253</v>
      </c>
      <c r="AV24">
        <v>1</v>
      </c>
      <c r="AW24">
        <v>0</v>
      </c>
      <c r="AX24">
        <v>0</v>
      </c>
      <c r="AY24">
        <v>0</v>
      </c>
      <c r="AZ24" t="s">
        <v>122</v>
      </c>
      <c r="BA24" t="s">
        <v>122</v>
      </c>
      <c r="BB24">
        <v>0</v>
      </c>
      <c r="BC24">
        <v>0.71183700000000005</v>
      </c>
      <c r="BD24" t="s">
        <v>253</v>
      </c>
      <c r="BE24" t="s">
        <v>511</v>
      </c>
      <c r="BF24" t="s">
        <v>512</v>
      </c>
      <c r="BG24" t="s">
        <v>513</v>
      </c>
      <c r="BH24" t="s">
        <v>514</v>
      </c>
      <c r="BI24" t="s">
        <v>515</v>
      </c>
      <c r="BJ24" t="s">
        <v>516</v>
      </c>
      <c r="BK24" t="s">
        <v>517</v>
      </c>
      <c r="BL24" t="s">
        <v>122</v>
      </c>
      <c r="BM24" t="s">
        <v>122</v>
      </c>
      <c r="BN24" t="s">
        <v>509</v>
      </c>
      <c r="BO24" t="s">
        <v>518</v>
      </c>
      <c r="BP24">
        <v>0</v>
      </c>
      <c r="BQ24">
        <v>0</v>
      </c>
      <c r="BR24">
        <v>0</v>
      </c>
      <c r="BS24">
        <v>0</v>
      </c>
      <c r="BT24">
        <v>0</v>
      </c>
      <c r="BU24">
        <v>0</v>
      </c>
      <c r="BV24">
        <v>0</v>
      </c>
      <c r="BW24">
        <v>0</v>
      </c>
      <c r="BX24">
        <v>0</v>
      </c>
      <c r="BY24" t="s">
        <v>519</v>
      </c>
      <c r="BZ24">
        <v>0</v>
      </c>
      <c r="CA24" t="s">
        <v>520</v>
      </c>
      <c r="CB24" t="s">
        <v>265</v>
      </c>
      <c r="CC24" t="s">
        <v>266</v>
      </c>
      <c r="CD24">
        <v>10134902</v>
      </c>
      <c r="CE24" t="s">
        <v>254</v>
      </c>
      <c r="CF24">
        <v>367.56340137021499</v>
      </c>
    </row>
  </sheetData>
  <autoFilter ref="A1:CF1" xr:uid="{8F547724-3258-430C-93FF-3358FD18119C}">
    <sortState xmlns:xlrd2="http://schemas.microsoft.com/office/spreadsheetml/2017/richdata2" ref="A2:CF24">
      <sortCondition ref="N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8722-2218-4203-8158-518AC9113128}">
  <dimension ref="A1:F10"/>
  <sheetViews>
    <sheetView workbookViewId="0">
      <selection activeCell="E10" sqref="E10"/>
    </sheetView>
  </sheetViews>
  <sheetFormatPr defaultRowHeight="14.4" x14ac:dyDescent="0.3"/>
  <cols>
    <col min="1" max="1" width="10.88671875" bestFit="1" customWidth="1"/>
    <col min="2" max="2" width="24.109375" bestFit="1" customWidth="1"/>
    <col min="5" max="5" width="13" customWidth="1"/>
    <col min="6" max="6" width="14.6640625" bestFit="1" customWidth="1"/>
  </cols>
  <sheetData>
    <row r="1" spans="1:6" s="1" customFormat="1" x14ac:dyDescent="0.3">
      <c r="A1" s="1" t="s">
        <v>521</v>
      </c>
      <c r="B1" s="1" t="s">
        <v>522</v>
      </c>
      <c r="C1" s="1" t="s">
        <v>175</v>
      </c>
      <c r="D1" s="1" t="s">
        <v>523</v>
      </c>
      <c r="E1" s="1" t="s">
        <v>39</v>
      </c>
    </row>
    <row r="2" spans="1:6" x14ac:dyDescent="0.3">
      <c r="A2" t="s">
        <v>524</v>
      </c>
      <c r="B2" t="s">
        <v>525</v>
      </c>
      <c r="C2">
        <v>4</v>
      </c>
      <c r="D2">
        <v>0.06</v>
      </c>
      <c r="E2">
        <f t="shared" ref="E2:E8" si="0">D2*C2</f>
        <v>0.24</v>
      </c>
    </row>
    <row r="3" spans="1:6" x14ac:dyDescent="0.3">
      <c r="A3" t="s">
        <v>526</v>
      </c>
      <c r="B3" t="s">
        <v>527</v>
      </c>
      <c r="C3">
        <v>4</v>
      </c>
      <c r="D3">
        <v>0.08</v>
      </c>
      <c r="E3">
        <f t="shared" si="0"/>
        <v>0.32</v>
      </c>
    </row>
    <row r="4" spans="1:6" x14ac:dyDescent="0.3">
      <c r="A4" t="s">
        <v>526</v>
      </c>
      <c r="B4" t="s">
        <v>528</v>
      </c>
      <c r="C4">
        <v>4</v>
      </c>
      <c r="D4">
        <v>0.21</v>
      </c>
      <c r="E4">
        <f t="shared" si="0"/>
        <v>0.84</v>
      </c>
    </row>
    <row r="5" spans="1:6" x14ac:dyDescent="0.3">
      <c r="A5" t="s">
        <v>529</v>
      </c>
      <c r="B5" t="s">
        <v>525</v>
      </c>
      <c r="C5">
        <v>6.5</v>
      </c>
      <c r="D5">
        <v>0.27</v>
      </c>
      <c r="E5">
        <f t="shared" si="0"/>
        <v>1.7550000000000001</v>
      </c>
    </row>
    <row r="6" spans="1:6" x14ac:dyDescent="0.3">
      <c r="A6" t="s">
        <v>530</v>
      </c>
      <c r="B6" t="s">
        <v>531</v>
      </c>
      <c r="C6">
        <v>6</v>
      </c>
      <c r="D6">
        <v>0.34</v>
      </c>
      <c r="E6">
        <f t="shared" si="0"/>
        <v>2.04</v>
      </c>
    </row>
    <row r="7" spans="1:6" x14ac:dyDescent="0.3">
      <c r="A7" t="s">
        <v>530</v>
      </c>
      <c r="B7" t="s">
        <v>532</v>
      </c>
      <c r="C7">
        <v>6.5</v>
      </c>
      <c r="D7">
        <v>0.1</v>
      </c>
      <c r="E7">
        <f t="shared" si="0"/>
        <v>0.65</v>
      </c>
    </row>
    <row r="8" spans="1:6" x14ac:dyDescent="0.3">
      <c r="A8" t="s">
        <v>530</v>
      </c>
      <c r="B8" t="s">
        <v>533</v>
      </c>
      <c r="C8">
        <v>6</v>
      </c>
      <c r="D8">
        <v>0.16</v>
      </c>
      <c r="E8">
        <f t="shared" si="0"/>
        <v>0.96</v>
      </c>
    </row>
    <row r="10" spans="1:6" x14ac:dyDescent="0.3">
      <c r="D10">
        <f>SUM(D2:D8)</f>
        <v>1.22</v>
      </c>
      <c r="E10">
        <f>SUM(E2:E8)</f>
        <v>6.8050000000000006</v>
      </c>
      <c r="F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7FEE5D3F7229478907E693F4AC7DED" ma:contentTypeVersion="16" ma:contentTypeDescription="Create a new document." ma:contentTypeScope="" ma:versionID="ceb4bc234ec8147aaa3211624086e0d6">
  <xsd:schema xmlns:xsd="http://www.w3.org/2001/XMLSchema" xmlns:xs="http://www.w3.org/2001/XMLSchema" xmlns:p="http://schemas.microsoft.com/office/2006/metadata/properties" xmlns:ns2="99a9976c-2a24-4fb3-8da9-f53066981d84" xmlns:ns3="fd458293-9cc6-4f98-9260-4b466483680c" targetNamespace="http://schemas.microsoft.com/office/2006/metadata/properties" ma:root="true" ma:fieldsID="e2f7aab8cadf5b3c8cc3559fb3a1ceaf" ns2:_="" ns3:_="">
    <xsd:import namespace="99a9976c-2a24-4fb3-8da9-f53066981d84"/>
    <xsd:import namespace="fd458293-9cc6-4f98-9260-4b4664836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9976c-2a24-4fb3-8da9-f53066981d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8293-9cc6-4f98-9260-4b46648368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6c342b-c6ee-489a-81d5-035aa533647c}" ma:internalName="TaxCatchAll" ma:showField="CatchAllData" ma:web="fd458293-9cc6-4f98-9260-4b4664836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a9976c-2a24-4fb3-8da9-f53066981d84">
      <Terms xmlns="http://schemas.microsoft.com/office/infopath/2007/PartnerControls"/>
    </lcf76f155ced4ddcb4097134ff3c332f>
    <TaxCatchAll xmlns="fd458293-9cc6-4f98-9260-4b466483680c" xsi:nil="true"/>
    <SharedWithUsers xmlns="fd458293-9cc6-4f98-9260-4b466483680c">
      <UserInfo>
        <DisplayName/>
        <AccountId xsi:nil="true"/>
        <AccountType/>
      </UserInfo>
    </SharedWithUsers>
    <MediaLengthInSeconds xmlns="99a9976c-2a24-4fb3-8da9-f53066981d84" xsi:nil="true"/>
  </documentManagement>
</p:properties>
</file>

<file path=customXml/itemProps1.xml><?xml version="1.0" encoding="utf-8"?>
<ds:datastoreItem xmlns:ds="http://schemas.openxmlformats.org/officeDocument/2006/customXml" ds:itemID="{8E662D82-A068-4313-89C1-BA40070CDA9F}">
  <ds:schemaRefs>
    <ds:schemaRef ds:uri="http://schemas.microsoft.com/sharepoint/v3/contenttype/forms"/>
  </ds:schemaRefs>
</ds:datastoreItem>
</file>

<file path=customXml/itemProps2.xml><?xml version="1.0" encoding="utf-8"?>
<ds:datastoreItem xmlns:ds="http://schemas.openxmlformats.org/officeDocument/2006/customXml" ds:itemID="{F9EF2F78-C30F-4EDF-A655-3AE7601F02AC}"/>
</file>

<file path=customXml/itemProps3.xml><?xml version="1.0" encoding="utf-8"?>
<ds:datastoreItem xmlns:ds="http://schemas.openxmlformats.org/officeDocument/2006/customXml" ds:itemID="{EFDCF04C-51C2-46AB-AF9E-FEE297F93BF8}"/>
</file>

<file path=docMetadata/LabelInfo.xml><?xml version="1.0" encoding="utf-8"?>
<clbl:labelList xmlns:clbl="http://schemas.microsoft.com/office/2020/mipLabelMetadata">
  <clbl:label id="{57a85a10-258b-45b4-a519-c96c7721094c}" enabled="0" method="" siteId="{57a85a10-258b-45b4-a519-c96c772109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SOGR</vt:lpstr>
      <vt:lpstr>Pavement Lifecycle</vt:lpstr>
      <vt:lpstr>PCI</vt:lpstr>
      <vt:lpstr>Lane Miles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Pappas, Eleni - HPW</dc:creator>
  <cp:keywords/>
  <dc:description/>
  <cp:lastModifiedBy>Cross, Taylor - HPW</cp:lastModifiedBy>
  <cp:revision/>
  <dcterms:created xsi:type="dcterms:W3CDTF">2015-06-05T18:17:20Z</dcterms:created>
  <dcterms:modified xsi:type="dcterms:W3CDTF">2024-08-30T14:35:49Z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0x010100507FEE5D3F7229478907E693F4AC7DED</vt:lpwstr>
  </property>
  <property fmtid="{D5CDD505-2E9C-101B-9397-08002B2CF9AE}" pid="3" name="Order">
    <vt:r8>10963800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